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comments14.xml" ContentType="application/vnd.openxmlformats-officedocument.spreadsheetml.comments+xml"/>
  <Override PartName="/xl/drawings/drawing17.xml" ContentType="application/vnd.openxmlformats-officedocument.drawing+xml"/>
  <Override PartName="/xl/comments15.xml" ContentType="application/vnd.openxmlformats-officedocument.spreadsheetml.comments+xml"/>
  <Override PartName="/xl/drawings/drawing18.xml" ContentType="application/vnd.openxmlformats-officedocument.drawing+xml"/>
  <Override PartName="/xl/comments16.xml" ContentType="application/vnd.openxmlformats-officedocument.spreadsheetml.comments+xml"/>
  <Override PartName="/xl/drawings/drawing19.xml" ContentType="application/vnd.openxmlformats-officedocument.drawing+xml"/>
  <Override PartName="/xl/comments1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TAMARA VALENCIA\Downloads\"/>
    </mc:Choice>
  </mc:AlternateContent>
  <xr:revisionPtr revIDLastSave="0" documentId="13_ncr:1_{38958367-6515-47A0-BA7C-EDECDFC71FA8}" xr6:coauthVersionLast="47" xr6:coauthVersionMax="47" xr10:uidLastSave="{00000000-0000-0000-0000-000000000000}"/>
  <bookViews>
    <workbookView showSheetTabs="0" xWindow="-108" yWindow="-108" windowWidth="23256" windowHeight="12456" xr2:uid="{8587F7D1-36EC-4AFA-9E64-E69E08B987DE}"/>
  </bookViews>
  <sheets>
    <sheet name="MAPA DE PROCESOS" sheetId="1" r:id="rId1"/>
    <sheet name="GESTION DE LAS COMUNICACIONES " sheetId="2" r:id="rId2"/>
    <sheet name="RELACIONAMIENTO CON EL CIUDADAN" sheetId="3" r:id="rId3"/>
    <sheet name="DIRECCIONAMIENTO Y PLANEACION E" sheetId="5" r:id="rId4"/>
    <sheet name="GESTION DE INFO ESTADISTICA" sheetId="4" r:id="rId5"/>
    <sheet name="SALUD Y PROTECCION SOCIAL " sheetId="6" r:id="rId6"/>
    <sheet name="DESARROLLO EDUCATIVO " sheetId="7" r:id="rId7"/>
    <sheet name="DESARROLLO SOCIAL " sheetId="8" r:id="rId8"/>
    <sheet name="DESARROLLO ECONOMICO " sheetId="9" r:id="rId9"/>
    <sheet name="G. ORDENAMIENTO TERRITORIAL " sheetId="10" r:id="rId10"/>
    <sheet name="G. DESARROLLO SOSTENIBLE " sheetId="11" r:id="rId11"/>
    <sheet name="GESTION DOCUMENTAL " sheetId="12" r:id="rId12"/>
    <sheet name="GESTION JURIDICA" sheetId="13" r:id="rId13"/>
    <sheet name="GESTION CONTRACTUAL " sheetId="14" r:id="rId14"/>
    <sheet name="BIENES Y SERVICIOS " sheetId="15" r:id="rId15"/>
    <sheet name="GESTION FINANCIERA " sheetId="16" r:id="rId16"/>
    <sheet name="GESTION TRIBUTARIA " sheetId="17" r:id="rId17"/>
    <sheet name="TALENTO HUMANO " sheetId="18" r:id="rId18"/>
    <sheet name="CONTROL Y EVALUACION " sheetId="19"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6" i="19" l="1"/>
  <c r="R26" i="19"/>
  <c r="K26" i="19"/>
  <c r="U25" i="19"/>
  <c r="R25" i="19"/>
  <c r="K25" i="19"/>
  <c r="L25" i="19" s="1"/>
  <c r="M25" i="19" s="1"/>
  <c r="H25" i="19"/>
  <c r="U24" i="19"/>
  <c r="R24" i="19"/>
  <c r="K24" i="19"/>
  <c r="U23" i="19"/>
  <c r="R23" i="19"/>
  <c r="AC24" i="19" s="1"/>
  <c r="AB24" i="19" s="1"/>
  <c r="K23" i="19"/>
  <c r="L23" i="19" s="1"/>
  <c r="H23" i="19"/>
  <c r="I23" i="19" s="1"/>
  <c r="U22" i="19"/>
  <c r="R22" i="19"/>
  <c r="K22" i="19"/>
  <c r="U21" i="19"/>
  <c r="R21" i="19"/>
  <c r="K21" i="19"/>
  <c r="L21" i="19" s="1"/>
  <c r="M21" i="19" s="1"/>
  <c r="H21" i="19"/>
  <c r="I21" i="19" s="1"/>
  <c r="U20" i="19"/>
  <c r="R20" i="19"/>
  <c r="K20" i="19"/>
  <c r="U19" i="19"/>
  <c r="R19" i="19"/>
  <c r="K19" i="19"/>
  <c r="L19" i="19" s="1"/>
  <c r="M19" i="19" s="1"/>
  <c r="H19" i="19"/>
  <c r="U18" i="19"/>
  <c r="R18" i="19"/>
  <c r="K18" i="19"/>
  <c r="U17" i="19"/>
  <c r="R17" i="19"/>
  <c r="K17" i="19"/>
  <c r="L17" i="19" s="1"/>
  <c r="M17" i="19" s="1"/>
  <c r="H17" i="19"/>
  <c r="U16" i="19"/>
  <c r="R16" i="19"/>
  <c r="K16" i="19"/>
  <c r="U15" i="19"/>
  <c r="R15" i="19"/>
  <c r="K15" i="19"/>
  <c r="L15" i="19" s="1"/>
  <c r="H15" i="19"/>
  <c r="I15" i="19" s="1"/>
  <c r="Y24" i="19" l="1"/>
  <c r="AA24" i="19" s="1"/>
  <c r="AC26" i="19"/>
  <c r="AB26" i="19" s="1"/>
  <c r="Y21" i="19"/>
  <c r="AC18" i="19"/>
  <c r="AB18" i="19" s="1"/>
  <c r="AC20" i="19"/>
  <c r="AB20" i="19" s="1"/>
  <c r="N17" i="19"/>
  <c r="AC21" i="19"/>
  <c r="AB21" i="19" s="1"/>
  <c r="Y22" i="19"/>
  <c r="AA22" i="19" s="1"/>
  <c r="AA21" i="19"/>
  <c r="Z21" i="19"/>
  <c r="N19" i="19"/>
  <c r="N25" i="19"/>
  <c r="N15" i="19"/>
  <c r="M15" i="19"/>
  <c r="AC15" i="19" s="1"/>
  <c r="N23" i="19"/>
  <c r="M23" i="19"/>
  <c r="AC23" i="19" s="1"/>
  <c r="AB23" i="19" s="1"/>
  <c r="AC19" i="19"/>
  <c r="AB19" i="19" s="1"/>
  <c r="N21" i="19"/>
  <c r="AC22" i="19"/>
  <c r="AB22" i="19" s="1"/>
  <c r="I19" i="19"/>
  <c r="Y19" i="19" s="1"/>
  <c r="Y20" i="19"/>
  <c r="Y15" i="19"/>
  <c r="I17" i="19"/>
  <c r="Y17" i="19" s="1"/>
  <c r="Y18" i="19"/>
  <c r="Y16" i="19"/>
  <c r="AC17" i="19"/>
  <c r="AB17" i="19" s="1"/>
  <c r="Y23" i="19"/>
  <c r="I25" i="19"/>
  <c r="Y25" i="19" s="1"/>
  <c r="Y26" i="19"/>
  <c r="Z22" i="19"/>
  <c r="AC25" i="19"/>
  <c r="AB25" i="19" s="1"/>
  <c r="Z24" i="19" l="1"/>
  <c r="AD24" i="19" s="1"/>
  <c r="AD21" i="19"/>
  <c r="AB15" i="19"/>
  <c r="AC16" i="19"/>
  <c r="AB16" i="19" s="1"/>
  <c r="AA25" i="19"/>
  <c r="Z25" i="19"/>
  <c r="AD25" i="19" s="1"/>
  <c r="AA19" i="19"/>
  <c r="Z19" i="19"/>
  <c r="AD19" i="19" s="1"/>
  <c r="Z15" i="19"/>
  <c r="AD15" i="19" s="1"/>
  <c r="AA15" i="19"/>
  <c r="AA17" i="19"/>
  <c r="Z17" i="19"/>
  <c r="AD17" i="19" s="1"/>
  <c r="AA26" i="19"/>
  <c r="Z26" i="19"/>
  <c r="AD26" i="19" s="1"/>
  <c r="AA23" i="19"/>
  <c r="Z23" i="19"/>
  <c r="AD23" i="19" s="1"/>
  <c r="AA16" i="19"/>
  <c r="Z16" i="19"/>
  <c r="AA20" i="19"/>
  <c r="Z20" i="19"/>
  <c r="AD20" i="19" s="1"/>
  <c r="Z18" i="19"/>
  <c r="AD18" i="19" s="1"/>
  <c r="AA18" i="19"/>
  <c r="AD22" i="19"/>
  <c r="AD16" i="19" l="1"/>
  <c r="L76" i="18" l="1"/>
  <c r="L78" i="18"/>
  <c r="U22" i="3"/>
  <c r="K22" i="3"/>
  <c r="U21" i="3"/>
  <c r="R21" i="3"/>
  <c r="AC22" i="3" s="1"/>
  <c r="K21" i="3"/>
  <c r="L21" i="3" s="1"/>
  <c r="M21" i="3" s="1"/>
  <c r="H21" i="3"/>
  <c r="U20" i="3"/>
  <c r="R20" i="3"/>
  <c r="K20" i="3"/>
  <c r="U19" i="3"/>
  <c r="R19" i="3"/>
  <c r="AC20" i="3" s="1"/>
  <c r="AB20" i="3" s="1"/>
  <c r="K19" i="3"/>
  <c r="L19" i="3" s="1"/>
  <c r="H19" i="3"/>
  <c r="I19" i="3" s="1"/>
  <c r="U18" i="3"/>
  <c r="K18" i="3"/>
  <c r="U17" i="3"/>
  <c r="R17" i="3"/>
  <c r="AC18" i="3" s="1"/>
  <c r="K17" i="3"/>
  <c r="L17" i="3" s="1"/>
  <c r="H17" i="3"/>
  <c r="I17" i="3" s="1"/>
  <c r="U16" i="3"/>
  <c r="K16" i="3"/>
  <c r="U15" i="3"/>
  <c r="R15" i="3"/>
  <c r="K15" i="3"/>
  <c r="L15" i="3" s="1"/>
  <c r="N15" i="3" s="1"/>
  <c r="H15" i="3"/>
  <c r="I15" i="3" s="1"/>
  <c r="M17" i="3" l="1"/>
  <c r="AC17" i="3" s="1"/>
  <c r="AB17" i="3" s="1"/>
  <c r="N17" i="3"/>
  <c r="M19" i="3"/>
  <c r="AC19" i="3" s="1"/>
  <c r="AB19" i="3" s="1"/>
  <c r="N19" i="3"/>
  <c r="M15" i="3"/>
  <c r="AC15" i="3" s="1"/>
  <c r="AB15" i="3" s="1"/>
  <c r="N21" i="3"/>
  <c r="Y15" i="3"/>
  <c r="I21" i="3"/>
  <c r="Y21" i="3" s="1"/>
  <c r="Y17" i="3"/>
  <c r="Y19" i="3"/>
  <c r="Y16" i="3"/>
  <c r="Y18" i="3"/>
  <c r="AC16" i="3"/>
  <c r="AC21" i="3"/>
  <c r="AB21" i="3" s="1"/>
  <c r="Y22" i="3"/>
  <c r="Z21" i="3" l="1"/>
  <c r="AD21" i="3" s="1"/>
  <c r="AA21" i="3"/>
  <c r="AA15" i="3"/>
  <c r="Z15" i="3"/>
  <c r="AD15" i="3" s="1"/>
  <c r="AA17" i="3"/>
  <c r="Z17" i="3"/>
  <c r="AD17" i="3" s="1"/>
  <c r="Z19" i="3"/>
  <c r="AD19" i="3" s="1"/>
  <c r="AA19" i="3"/>
  <c r="Y20" i="3" s="1"/>
  <c r="Z20" i="3" l="1"/>
  <c r="AD20" i="3" s="1"/>
  <c r="AA20" i="3"/>
  <c r="U81" i="18" l="1"/>
  <c r="R81" i="18"/>
  <c r="U80" i="18"/>
  <c r="R80" i="18"/>
  <c r="Y80" i="18" s="1"/>
  <c r="AA80" i="18" s="1"/>
  <c r="H80" i="18"/>
  <c r="U79" i="18"/>
  <c r="R79" i="18"/>
  <c r="U78" i="18"/>
  <c r="R78" i="18"/>
  <c r="H78" i="18"/>
  <c r="I78" i="18" s="1"/>
  <c r="U77" i="18"/>
  <c r="U76" i="18"/>
  <c r="R76" i="18"/>
  <c r="AC76" i="18" s="1"/>
  <c r="AB76" i="18" s="1"/>
  <c r="H76" i="18"/>
  <c r="I76" i="18" s="1"/>
  <c r="AC79" i="18" l="1"/>
  <c r="AB79" i="18" s="1"/>
  <c r="Y76" i="18"/>
  <c r="I80" i="18"/>
  <c r="Y81" i="18" s="1"/>
  <c r="Z80" i="18"/>
  <c r="Y79" i="18"/>
  <c r="AC77" i="18"/>
  <c r="AB77" i="18" s="1"/>
  <c r="AC80" i="18"/>
  <c r="AB80" i="18" s="1"/>
  <c r="Y78" i="18"/>
  <c r="AC78" i="18"/>
  <c r="AB78" i="18" s="1"/>
  <c r="AC81" i="18" l="1"/>
  <c r="AB81" i="18" s="1"/>
  <c r="AD80" i="18"/>
  <c r="AA81" i="18"/>
  <c r="Z81" i="18"/>
  <c r="Z76" i="18"/>
  <c r="AD76" i="18" s="1"/>
  <c r="AA76" i="18"/>
  <c r="Y77" i="18" s="1"/>
  <c r="K80" i="18"/>
  <c r="L80" i="18" s="1"/>
  <c r="AA78" i="18"/>
  <c r="Z78" i="18"/>
  <c r="AD78" i="18" s="1"/>
  <c r="AA79" i="18"/>
  <c r="Z79" i="18"/>
  <c r="AD79" i="18" s="1"/>
  <c r="AD81" i="18" l="1"/>
  <c r="AA77" i="18"/>
  <c r="Z77" i="18"/>
  <c r="AD77" i="18" s="1"/>
  <c r="M80" i="18"/>
  <c r="N80" i="18"/>
  <c r="U52" i="18"/>
  <c r="R52" i="18"/>
  <c r="K52" i="18"/>
  <c r="U51" i="18"/>
  <c r="R51" i="18"/>
  <c r="K51" i="18"/>
  <c r="L51" i="18" s="1"/>
  <c r="H51" i="18"/>
  <c r="I51" i="18" s="1"/>
  <c r="U40" i="18"/>
  <c r="R40" i="18"/>
  <c r="K40" i="18"/>
  <c r="U39" i="18"/>
  <c r="R39" i="18"/>
  <c r="K39" i="18"/>
  <c r="L39" i="18" s="1"/>
  <c r="M39" i="18" s="1"/>
  <c r="H39" i="18"/>
  <c r="I39" i="18" s="1"/>
  <c r="U28" i="18"/>
  <c r="R28" i="18"/>
  <c r="K28" i="18"/>
  <c r="U27" i="18"/>
  <c r="R27" i="18"/>
  <c r="K27" i="18"/>
  <c r="L27" i="18" s="1"/>
  <c r="M27" i="18" s="1"/>
  <c r="H27" i="18"/>
  <c r="I27" i="18" s="1"/>
  <c r="U26" i="18"/>
  <c r="R26" i="18"/>
  <c r="K26" i="18"/>
  <c r="U25" i="18"/>
  <c r="R25" i="18"/>
  <c r="K25" i="18"/>
  <c r="L25" i="18" s="1"/>
  <c r="M25" i="18" s="1"/>
  <c r="H25" i="18"/>
  <c r="I25" i="18" s="1"/>
  <c r="Y25" i="18" s="1"/>
  <c r="U24" i="18"/>
  <c r="R24" i="18"/>
  <c r="K24" i="18"/>
  <c r="U23" i="18"/>
  <c r="R23" i="18"/>
  <c r="K23" i="18"/>
  <c r="L23" i="18" s="1"/>
  <c r="M23" i="18" s="1"/>
  <c r="AC23" i="18" s="1"/>
  <c r="AB23" i="18" s="1"/>
  <c r="H23" i="18"/>
  <c r="I23" i="18" s="1"/>
  <c r="U22" i="18"/>
  <c r="R22" i="18"/>
  <c r="K22" i="18"/>
  <c r="U21" i="18"/>
  <c r="R21" i="18"/>
  <c r="K21" i="18"/>
  <c r="L21" i="18" s="1"/>
  <c r="H21" i="18"/>
  <c r="I21" i="18" s="1"/>
  <c r="U20" i="18"/>
  <c r="R20" i="18"/>
  <c r="K20" i="18"/>
  <c r="U19" i="18"/>
  <c r="R19" i="18"/>
  <c r="K19" i="18"/>
  <c r="L19" i="18" s="1"/>
  <c r="M19" i="18" s="1"/>
  <c r="H19" i="18"/>
  <c r="U18" i="18"/>
  <c r="R18" i="18"/>
  <c r="K18" i="18"/>
  <c r="U17" i="18"/>
  <c r="R17" i="18"/>
  <c r="K17" i="18"/>
  <c r="L17" i="18" s="1"/>
  <c r="H17" i="18"/>
  <c r="I17" i="18" s="1"/>
  <c r="U16" i="18"/>
  <c r="R16" i="18"/>
  <c r="K16" i="18"/>
  <c r="U15" i="18"/>
  <c r="R15" i="18"/>
  <c r="K15" i="18"/>
  <c r="L15" i="18" s="1"/>
  <c r="M15" i="18" s="1"/>
  <c r="H15" i="18"/>
  <c r="I15" i="18" s="1"/>
  <c r="Y15" i="18" s="1"/>
  <c r="Y23" i="18" l="1"/>
  <c r="AA23" i="18" s="1"/>
  <c r="Y24" i="18" s="1"/>
  <c r="Y51" i="18"/>
  <c r="Z51" i="18" s="1"/>
  <c r="AC39" i="18"/>
  <c r="AB39" i="18" s="1"/>
  <c r="AC19" i="18"/>
  <c r="AC20" i="18" s="1"/>
  <c r="AB20" i="18" s="1"/>
  <c r="N21" i="18"/>
  <c r="N19" i="18"/>
  <c r="N17" i="18"/>
  <c r="M17" i="18"/>
  <c r="AC17" i="18" s="1"/>
  <c r="AB17" i="18" s="1"/>
  <c r="N27" i="18"/>
  <c r="N25" i="18"/>
  <c r="N39" i="18"/>
  <c r="N51" i="18"/>
  <c r="M51" i="18"/>
  <c r="AC51" i="18" s="1"/>
  <c r="AA15" i="18"/>
  <c r="Y16" i="18" s="1"/>
  <c r="Z15" i="18"/>
  <c r="N23" i="18"/>
  <c r="Z25" i="18"/>
  <c r="AA25" i="18"/>
  <c r="Y26" i="18" s="1"/>
  <c r="AC15" i="18"/>
  <c r="AB15" i="18" s="1"/>
  <c r="N15" i="18"/>
  <c r="Y21" i="18"/>
  <c r="AC27" i="18"/>
  <c r="AB27" i="18" s="1"/>
  <c r="Y17" i="18"/>
  <c r="I19" i="18"/>
  <c r="Y19" i="18" s="1"/>
  <c r="AC25" i="18"/>
  <c r="Y39" i="18"/>
  <c r="M21" i="18"/>
  <c r="AC21" i="18" s="1"/>
  <c r="AB21" i="18" s="1"/>
  <c r="AC24" i="18"/>
  <c r="AB24" i="18" s="1"/>
  <c r="Y27" i="18"/>
  <c r="AC18" i="18" l="1"/>
  <c r="AB18" i="18" s="1"/>
  <c r="AC40" i="18"/>
  <c r="AB40" i="18" s="1"/>
  <c r="AB19" i="18"/>
  <c r="AA51" i="18"/>
  <c r="Y52" i="18" s="1"/>
  <c r="AA52" i="18" s="1"/>
  <c r="Z23" i="18"/>
  <c r="AD23" i="18" s="1"/>
  <c r="AC16" i="18"/>
  <c r="AB16" i="18" s="1"/>
  <c r="AC28" i="18"/>
  <c r="AB28" i="18" s="1"/>
  <c r="AA26" i="18"/>
  <c r="Z26" i="18"/>
  <c r="AA16" i="18"/>
  <c r="Z16" i="18"/>
  <c r="AC52" i="18"/>
  <c r="AB52" i="18" s="1"/>
  <c r="AB51" i="18"/>
  <c r="AD51" i="18" s="1"/>
  <c r="AC26" i="18"/>
  <c r="AB26" i="18" s="1"/>
  <c r="AB25" i="18"/>
  <c r="AD25" i="18" s="1"/>
  <c r="AA24" i="18"/>
  <c r="Z24" i="18"/>
  <c r="AD24" i="18" s="1"/>
  <c r="AA27" i="18"/>
  <c r="Y28" i="18" s="1"/>
  <c r="Z27" i="18"/>
  <c r="AD27" i="18" s="1"/>
  <c r="AA17" i="18"/>
  <c r="Y18" i="18" s="1"/>
  <c r="Z17" i="18"/>
  <c r="AD17" i="18" s="1"/>
  <c r="AC22" i="18"/>
  <c r="AB22" i="18" s="1"/>
  <c r="AA39" i="18"/>
  <c r="Y40" i="18" s="1"/>
  <c r="Z39" i="18"/>
  <c r="AD39" i="18" s="1"/>
  <c r="AA19" i="18"/>
  <c r="Y20" i="18" s="1"/>
  <c r="Z19" i="18"/>
  <c r="AA21" i="18"/>
  <c r="Y22" i="18" s="1"/>
  <c r="Z21" i="18"/>
  <c r="AD21" i="18" s="1"/>
  <c r="AD15" i="18"/>
  <c r="AD19" i="18" l="1"/>
  <c r="Z52" i="18"/>
  <c r="AD16" i="18"/>
  <c r="AD52" i="18"/>
  <c r="AA18" i="18"/>
  <c r="Z18" i="18"/>
  <c r="AD18" i="18" s="1"/>
  <c r="Z28" i="18"/>
  <c r="AD28" i="18" s="1"/>
  <c r="AA28" i="18"/>
  <c r="AD26" i="18"/>
  <c r="AA20" i="18"/>
  <c r="Z20" i="18"/>
  <c r="AD20" i="18" s="1"/>
  <c r="AA22" i="18"/>
  <c r="Z22" i="18"/>
  <c r="AD22" i="18" s="1"/>
  <c r="AA40" i="18"/>
  <c r="Z40" i="18"/>
  <c r="AD40" i="18" s="1"/>
  <c r="U58" i="17" l="1"/>
  <c r="R58" i="17"/>
  <c r="K58" i="17"/>
  <c r="U57" i="17"/>
  <c r="R57" i="17"/>
  <c r="K57" i="17"/>
  <c r="L57" i="17" s="1"/>
  <c r="M57" i="17" s="1"/>
  <c r="H57" i="17"/>
  <c r="I57" i="17" s="1"/>
  <c r="U56" i="17"/>
  <c r="R56" i="17"/>
  <c r="K56" i="17"/>
  <c r="U55" i="17"/>
  <c r="R55" i="17"/>
  <c r="K55" i="17"/>
  <c r="L55" i="17" s="1"/>
  <c r="M55" i="17" s="1"/>
  <c r="H55" i="17"/>
  <c r="U54" i="17"/>
  <c r="R54" i="17"/>
  <c r="K54" i="17"/>
  <c r="U53" i="17"/>
  <c r="R53" i="17"/>
  <c r="K53" i="17"/>
  <c r="L53" i="17" s="1"/>
  <c r="M53" i="17" s="1"/>
  <c r="H53" i="17"/>
  <c r="U52" i="17"/>
  <c r="R52" i="17"/>
  <c r="K52" i="17"/>
  <c r="U51" i="17"/>
  <c r="R51" i="17"/>
  <c r="K51" i="17"/>
  <c r="L51" i="17" s="1"/>
  <c r="M51" i="17" s="1"/>
  <c r="H51" i="17"/>
  <c r="Y57" i="17" l="1"/>
  <c r="AA57" i="17" s="1"/>
  <c r="Y58" i="17" s="1"/>
  <c r="N53" i="17"/>
  <c r="N51" i="17"/>
  <c r="N57" i="17"/>
  <c r="N55" i="17"/>
  <c r="I53" i="17"/>
  <c r="Y53" i="17" s="1"/>
  <c r="I51" i="17"/>
  <c r="Y51" i="17" s="1"/>
  <c r="AC57" i="17"/>
  <c r="AB57" i="17" s="1"/>
  <c r="I55" i="17"/>
  <c r="Y55" i="17" s="1"/>
  <c r="AC55" i="17"/>
  <c r="AB55" i="17" s="1"/>
  <c r="AC53" i="17"/>
  <c r="AB53" i="17" s="1"/>
  <c r="AC51" i="17"/>
  <c r="AB51" i="17" s="1"/>
  <c r="Z57" i="17" l="1"/>
  <c r="Z53" i="17"/>
  <c r="AD53" i="17" s="1"/>
  <c r="AA53" i="17"/>
  <c r="Y54" i="17" s="1"/>
  <c r="AC58" i="17"/>
  <c r="AB58" i="17" s="1"/>
  <c r="AA58" i="17"/>
  <c r="Z58" i="17"/>
  <c r="AD57" i="17"/>
  <c r="AC52" i="17"/>
  <c r="AB52" i="17" s="1"/>
  <c r="AA51" i="17"/>
  <c r="Y52" i="17" s="1"/>
  <c r="Z51" i="17"/>
  <c r="AD51" i="17" s="1"/>
  <c r="AC56" i="17"/>
  <c r="AB56" i="17" s="1"/>
  <c r="Z55" i="17"/>
  <c r="AD55" i="17" s="1"/>
  <c r="AA55" i="17"/>
  <c r="Y56" i="17" s="1"/>
  <c r="AC54" i="17"/>
  <c r="AB54" i="17" s="1"/>
  <c r="AD58" i="17" l="1"/>
  <c r="AA52" i="17"/>
  <c r="Z52" i="17"/>
  <c r="AD52" i="17" s="1"/>
  <c r="AA54" i="17"/>
  <c r="Z54" i="17"/>
  <c r="AD54" i="17" s="1"/>
  <c r="AA56" i="17"/>
  <c r="Z56" i="17"/>
  <c r="AD56" i="17" s="1"/>
  <c r="U24" i="17" l="1"/>
  <c r="R24" i="17"/>
  <c r="K24" i="17"/>
  <c r="L24" i="17" s="1"/>
  <c r="H24" i="17"/>
  <c r="I24" i="17" s="1"/>
  <c r="U23" i="17"/>
  <c r="R23" i="17"/>
  <c r="U22" i="17"/>
  <c r="R22" i="17"/>
  <c r="K22" i="17"/>
  <c r="L22" i="17" s="1"/>
  <c r="M22" i="17" s="1"/>
  <c r="H22" i="17"/>
  <c r="U20" i="17"/>
  <c r="R20" i="17"/>
  <c r="K20" i="17"/>
  <c r="L20" i="17" s="1"/>
  <c r="M20" i="17" s="1"/>
  <c r="H20" i="17"/>
  <c r="K19" i="17"/>
  <c r="U18" i="17"/>
  <c r="R18" i="17"/>
  <c r="K18" i="17"/>
  <c r="L18" i="17" s="1"/>
  <c r="H18" i="17"/>
  <c r="I18" i="17" s="1"/>
  <c r="U17" i="17"/>
  <c r="R17" i="17"/>
  <c r="K17" i="17"/>
  <c r="U16" i="17"/>
  <c r="R16" i="17"/>
  <c r="K16" i="17"/>
  <c r="L16" i="17" s="1"/>
  <c r="H16" i="17"/>
  <c r="I16" i="17" s="1"/>
  <c r="Y16" i="17" l="1"/>
  <c r="Z16" i="17" s="1"/>
  <c r="Y24" i="17"/>
  <c r="Z24" i="17" s="1"/>
  <c r="N22" i="17"/>
  <c r="M16" i="17"/>
  <c r="AC16" i="17" s="1"/>
  <c r="N16" i="17"/>
  <c r="AC23" i="17"/>
  <c r="AB23" i="17" s="1"/>
  <c r="AC22" i="17"/>
  <c r="AB22" i="17" s="1"/>
  <c r="M24" i="17"/>
  <c r="AC24" i="17" s="1"/>
  <c r="AB24" i="17" s="1"/>
  <c r="N24" i="17"/>
  <c r="M18" i="17"/>
  <c r="AC18" i="17" s="1"/>
  <c r="AB18" i="17" s="1"/>
  <c r="N18" i="17"/>
  <c r="N20" i="17"/>
  <c r="AC20" i="17"/>
  <c r="AB20" i="17" s="1"/>
  <c r="Y18" i="17"/>
  <c r="I20" i="17"/>
  <c r="Y20" i="17" s="1"/>
  <c r="I22" i="17"/>
  <c r="AA16" i="17" l="1"/>
  <c r="Y17" i="17" s="1"/>
  <c r="AA17" i="17" s="1"/>
  <c r="AA24" i="17"/>
  <c r="Z18" i="17"/>
  <c r="AD18" i="17" s="1"/>
  <c r="AA18" i="17"/>
  <c r="Y23" i="17"/>
  <c r="Y22" i="17"/>
  <c r="AD24" i="17"/>
  <c r="AA20" i="17"/>
  <c r="Z20" i="17"/>
  <c r="AD20" i="17" s="1"/>
  <c r="AB16" i="17"/>
  <c r="AD16" i="17" s="1"/>
  <c r="AC17" i="17"/>
  <c r="AB17" i="17" s="1"/>
  <c r="Z17" i="17" l="1"/>
  <c r="AD17" i="17" s="1"/>
  <c r="AA23" i="17"/>
  <c r="Z23" i="17"/>
  <c r="AD23" i="17" s="1"/>
  <c r="AA22" i="17"/>
  <c r="Z22" i="17"/>
  <c r="AD22" i="17" s="1"/>
  <c r="U54" i="16" l="1"/>
  <c r="R54" i="16"/>
  <c r="K54" i="16"/>
  <c r="U53" i="16"/>
  <c r="R53" i="16"/>
  <c r="K53" i="16"/>
  <c r="L53" i="16" s="1"/>
  <c r="M53" i="16" s="1"/>
  <c r="AC53" i="16" s="1"/>
  <c r="AB53" i="16" s="1"/>
  <c r="H53" i="16"/>
  <c r="I53" i="16" s="1"/>
  <c r="U52" i="16"/>
  <c r="R52" i="16"/>
  <c r="K52" i="16"/>
  <c r="U51" i="16"/>
  <c r="R51" i="16"/>
  <c r="K51" i="16"/>
  <c r="L51" i="16" s="1"/>
  <c r="H51" i="16"/>
  <c r="I51" i="16" s="1"/>
  <c r="U50" i="16"/>
  <c r="R50" i="16"/>
  <c r="K50" i="16"/>
  <c r="U49" i="16"/>
  <c r="R49" i="16"/>
  <c r="K49" i="16"/>
  <c r="L49" i="16" s="1"/>
  <c r="H49" i="16"/>
  <c r="I49" i="16" s="1"/>
  <c r="U48" i="16"/>
  <c r="R48" i="16"/>
  <c r="K48" i="16"/>
  <c r="U47" i="16"/>
  <c r="R47" i="16"/>
  <c r="K47" i="16"/>
  <c r="L47" i="16" s="1"/>
  <c r="M47" i="16" s="1"/>
  <c r="H47" i="16"/>
  <c r="I47" i="16" s="1"/>
  <c r="U46" i="16"/>
  <c r="R46" i="16"/>
  <c r="K46" i="16"/>
  <c r="U45" i="16"/>
  <c r="R45" i="16"/>
  <c r="K45" i="16"/>
  <c r="L45" i="16" s="1"/>
  <c r="M45" i="16" s="1"/>
  <c r="H45" i="16"/>
  <c r="U44" i="16"/>
  <c r="R44" i="16"/>
  <c r="K44" i="16"/>
  <c r="Y43" i="16"/>
  <c r="AA43" i="16" s="1"/>
  <c r="U43" i="16"/>
  <c r="R43" i="16"/>
  <c r="K43" i="16"/>
  <c r="L43" i="16" s="1"/>
  <c r="M43" i="16" s="1"/>
  <c r="H43" i="16"/>
  <c r="I43" i="16" s="1"/>
  <c r="U42" i="16"/>
  <c r="R42" i="16"/>
  <c r="K42" i="16"/>
  <c r="U41" i="16"/>
  <c r="R41" i="16"/>
  <c r="K41" i="16"/>
  <c r="L41" i="16" s="1"/>
  <c r="H41" i="16"/>
  <c r="I41" i="16" s="1"/>
  <c r="Y47" i="16" l="1"/>
  <c r="N51" i="16"/>
  <c r="AC45" i="16"/>
  <c r="AB45" i="16" s="1"/>
  <c r="Y49" i="16"/>
  <c r="Z49" i="16" s="1"/>
  <c r="Z43" i="16"/>
  <c r="N43" i="16"/>
  <c r="N47" i="16"/>
  <c r="AC43" i="16"/>
  <c r="AB43" i="16" s="1"/>
  <c r="Z47" i="16"/>
  <c r="AA47" i="16"/>
  <c r="Y48" i="16" s="1"/>
  <c r="M49" i="16"/>
  <c r="AC49" i="16" s="1"/>
  <c r="N49" i="16"/>
  <c r="N45" i="16"/>
  <c r="N41" i="16"/>
  <c r="M41" i="16"/>
  <c r="AC41" i="16" s="1"/>
  <c r="AB41" i="16" s="1"/>
  <c r="I45" i="16"/>
  <c r="Y45" i="16" s="1"/>
  <c r="M51" i="16"/>
  <c r="AC51" i="16" s="1"/>
  <c r="N53" i="16"/>
  <c r="Y44" i="16"/>
  <c r="AC47" i="16"/>
  <c r="AB47" i="16" s="1"/>
  <c r="Y53" i="16"/>
  <c r="Y51" i="16"/>
  <c r="Y41" i="16"/>
  <c r="AC48" i="16" l="1"/>
  <c r="AB48" i="16" s="1"/>
  <c r="AA49" i="16"/>
  <c r="Y50" i="16" s="1"/>
  <c r="AA50" i="16" s="1"/>
  <c r="AD43" i="16"/>
  <c r="AC46" i="16"/>
  <c r="AB46" i="16" s="1"/>
  <c r="AB51" i="16"/>
  <c r="AC54" i="16"/>
  <c r="AB54" i="16" s="1"/>
  <c r="AC52" i="16"/>
  <c r="AB52" i="16" s="1"/>
  <c r="AB49" i="16"/>
  <c r="AD49" i="16" s="1"/>
  <c r="AA51" i="16"/>
  <c r="Y52" i="16" s="1"/>
  <c r="Z51" i="16"/>
  <c r="AA45" i="16"/>
  <c r="Y46" i="16" s="1"/>
  <c r="Z45" i="16"/>
  <c r="AD45" i="16" s="1"/>
  <c r="AC44" i="16"/>
  <c r="AB44" i="16" s="1"/>
  <c r="AA48" i="16"/>
  <c r="Z48" i="16"/>
  <c r="AA44" i="16"/>
  <c r="Z44" i="16"/>
  <c r="AD47" i="16"/>
  <c r="AA53" i="16"/>
  <c r="Y54" i="16" s="1"/>
  <c r="Z53" i="16"/>
  <c r="AD53" i="16" s="1"/>
  <c r="Z50" i="16"/>
  <c r="AC42" i="16"/>
  <c r="AB42" i="16" s="1"/>
  <c r="AA41" i="16"/>
  <c r="Y42" i="16" s="1"/>
  <c r="Z41" i="16"/>
  <c r="AD41" i="16" s="1"/>
  <c r="AC50" i="16"/>
  <c r="AB50" i="16" s="1"/>
  <c r="AD48" i="16" l="1"/>
  <c r="AD51" i="16"/>
  <c r="AD44" i="16"/>
  <c r="AD50" i="16"/>
  <c r="Z46" i="16"/>
  <c r="AD46" i="16" s="1"/>
  <c r="AA46" i="16"/>
  <c r="Z52" i="16"/>
  <c r="AD52" i="16" s="1"/>
  <c r="AA52" i="16"/>
  <c r="Z42" i="16"/>
  <c r="AD42" i="16" s="1"/>
  <c r="AA42" i="16"/>
  <c r="AA54" i="16"/>
  <c r="Z54" i="16"/>
  <c r="AD54" i="16" s="1"/>
  <c r="U17" i="16" l="1"/>
  <c r="R17" i="16"/>
  <c r="K17" i="16"/>
  <c r="L17" i="16" s="1"/>
  <c r="H17" i="16"/>
  <c r="I17" i="16" s="1"/>
  <c r="U16" i="16"/>
  <c r="R16" i="16"/>
  <c r="K16" i="16"/>
  <c r="L16" i="16" s="1"/>
  <c r="H16" i="16"/>
  <c r="I16" i="16" s="1"/>
  <c r="U15" i="16"/>
  <c r="R15" i="16"/>
  <c r="K15" i="16"/>
  <c r="L15" i="16" s="1"/>
  <c r="M15" i="16" s="1"/>
  <c r="H15" i="16"/>
  <c r="U14" i="16"/>
  <c r="R14" i="16"/>
  <c r="K14" i="16"/>
  <c r="L14" i="16" s="1"/>
  <c r="H14" i="16"/>
  <c r="I14" i="16" s="1"/>
  <c r="U13" i="16"/>
  <c r="R13" i="16"/>
  <c r="K13" i="16"/>
  <c r="L13" i="16" s="1"/>
  <c r="M13" i="16" s="1"/>
  <c r="H13" i="16"/>
  <c r="I13" i="16" s="1"/>
  <c r="U12" i="16"/>
  <c r="R12" i="16"/>
  <c r="K12" i="16"/>
  <c r="L12" i="16" s="1"/>
  <c r="M12" i="16" s="1"/>
  <c r="H12" i="16"/>
  <c r="I12" i="16" s="1"/>
  <c r="U11" i="16"/>
  <c r="R11" i="16"/>
  <c r="K11" i="16"/>
  <c r="L11" i="16" s="1"/>
  <c r="M11" i="16" s="1"/>
  <c r="H11" i="16"/>
  <c r="I11" i="16" s="1"/>
  <c r="AC13" i="16" l="1"/>
  <c r="AB13" i="16" s="1"/>
  <c r="AC12" i="16"/>
  <c r="AB12" i="16" s="1"/>
  <c r="Y12" i="16"/>
  <c r="AA12" i="16" s="1"/>
  <c r="Y16" i="16"/>
  <c r="Z16" i="16" s="1"/>
  <c r="N17" i="16"/>
  <c r="Y11" i="16"/>
  <c r="Z11" i="16" s="1"/>
  <c r="AC11" i="16"/>
  <c r="AB11" i="16" s="1"/>
  <c r="N15" i="16"/>
  <c r="N12" i="16"/>
  <c r="Y13" i="16"/>
  <c r="AC15" i="16"/>
  <c r="AB15" i="16" s="1"/>
  <c r="Z12" i="16"/>
  <c r="AD12" i="16" s="1"/>
  <c r="Y17" i="16"/>
  <c r="M14" i="16"/>
  <c r="AC14" i="16" s="1"/>
  <c r="AB14" i="16" s="1"/>
  <c r="N14" i="16"/>
  <c r="N16" i="16"/>
  <c r="M16" i="16"/>
  <c r="AC16" i="16" s="1"/>
  <c r="AB16" i="16" s="1"/>
  <c r="M17" i="16"/>
  <c r="AC17" i="16" s="1"/>
  <c r="AB17" i="16" s="1"/>
  <c r="N13" i="16"/>
  <c r="I15" i="16"/>
  <c r="Y15" i="16" s="1"/>
  <c r="Y14" i="16"/>
  <c r="N11" i="16"/>
  <c r="AA16" i="16" l="1"/>
  <c r="AA11" i="16"/>
  <c r="AD11" i="16"/>
  <c r="AA13" i="16"/>
  <c r="Z13" i="16"/>
  <c r="AD13" i="16" s="1"/>
  <c r="AD16" i="16"/>
  <c r="AA14" i="16"/>
  <c r="Z14" i="16"/>
  <c r="AD14" i="16" s="1"/>
  <c r="Z15" i="16"/>
  <c r="AD15" i="16" s="1"/>
  <c r="AA15" i="16"/>
  <c r="AA17" i="16"/>
  <c r="Z17" i="16"/>
  <c r="AD17" i="16" s="1"/>
  <c r="U18" i="15" l="1"/>
  <c r="R18" i="15"/>
  <c r="K18" i="15"/>
  <c r="U17" i="15"/>
  <c r="R17" i="15"/>
  <c r="K17" i="15"/>
  <c r="L17" i="15" s="1"/>
  <c r="M17" i="15" s="1"/>
  <c r="H17" i="15"/>
  <c r="U16" i="15"/>
  <c r="R16" i="15"/>
  <c r="K16" i="15"/>
  <c r="U15" i="15"/>
  <c r="R15" i="15"/>
  <c r="K15" i="15"/>
  <c r="L15" i="15" s="1"/>
  <c r="M15" i="15" s="1"/>
  <c r="H15" i="15"/>
  <c r="N17" i="15" l="1"/>
  <c r="N15" i="15"/>
  <c r="I17" i="15"/>
  <c r="Y17" i="15" s="1"/>
  <c r="AC17" i="15"/>
  <c r="AB17" i="15" s="1"/>
  <c r="I15" i="15"/>
  <c r="Y15" i="15" s="1"/>
  <c r="AC15" i="15"/>
  <c r="AB15" i="15" s="1"/>
  <c r="Y18" i="15" l="1"/>
  <c r="AA18" i="15" s="1"/>
  <c r="AA15" i="15"/>
  <c r="Y16" i="15" s="1"/>
  <c r="Z15" i="15"/>
  <c r="AD15" i="15" s="1"/>
  <c r="AC18" i="15"/>
  <c r="AB18" i="15" s="1"/>
  <c r="AA17" i="15"/>
  <c r="Z17" i="15"/>
  <c r="AD17" i="15" s="1"/>
  <c r="AC16" i="15"/>
  <c r="AB16" i="15" s="1"/>
  <c r="Z18" i="15" l="1"/>
  <c r="AD18" i="15" s="1"/>
  <c r="AA16" i="15"/>
  <c r="Z16" i="15"/>
  <c r="AD16" i="15" s="1"/>
  <c r="U24" i="14" l="1"/>
  <c r="R24" i="14"/>
  <c r="K24" i="14"/>
  <c r="U23" i="14"/>
  <c r="R23" i="14"/>
  <c r="K23" i="14"/>
  <c r="L23" i="14" s="1"/>
  <c r="N23" i="14" s="1"/>
  <c r="H23" i="14"/>
  <c r="I23" i="14" s="1"/>
  <c r="U22" i="14"/>
  <c r="R22" i="14"/>
  <c r="K22" i="14"/>
  <c r="U21" i="14"/>
  <c r="R21" i="14"/>
  <c r="K21" i="14"/>
  <c r="L21" i="14" s="1"/>
  <c r="H21" i="14"/>
  <c r="I21" i="14" s="1"/>
  <c r="U20" i="14"/>
  <c r="R20" i="14"/>
  <c r="K20" i="14"/>
  <c r="U19" i="14"/>
  <c r="R19" i="14"/>
  <c r="K19" i="14"/>
  <c r="L19" i="14" s="1"/>
  <c r="H19" i="14"/>
  <c r="I19" i="14" s="1"/>
  <c r="U18" i="14"/>
  <c r="R18" i="14"/>
  <c r="K18" i="14"/>
  <c r="U17" i="14"/>
  <c r="R17" i="14"/>
  <c r="K17" i="14"/>
  <c r="L17" i="14" s="1"/>
  <c r="M17" i="14" s="1"/>
  <c r="H17" i="14"/>
  <c r="U16" i="14"/>
  <c r="R16" i="14"/>
  <c r="K16" i="14"/>
  <c r="U15" i="14"/>
  <c r="R15" i="14"/>
  <c r="Y16" i="14" s="1"/>
  <c r="K15" i="14"/>
  <c r="L15" i="14" s="1"/>
  <c r="H15" i="14"/>
  <c r="I15" i="14" s="1"/>
  <c r="AC17" i="14" l="1"/>
  <c r="AB17" i="14" s="1"/>
  <c r="Y20" i="14"/>
  <c r="AA20" i="14" s="1"/>
  <c r="Y22" i="14"/>
  <c r="Z22" i="14" s="1"/>
  <c r="AC20" i="14"/>
  <c r="AB20" i="14" s="1"/>
  <c r="AC16" i="14"/>
  <c r="AB16" i="14" s="1"/>
  <c r="Y24" i="14"/>
  <c r="Z24" i="14" s="1"/>
  <c r="Y19" i="14"/>
  <c r="AA19" i="14" s="1"/>
  <c r="AC18" i="14"/>
  <c r="AB18" i="14" s="1"/>
  <c r="N17" i="14"/>
  <c r="Z16" i="14"/>
  <c r="AA16" i="14"/>
  <c r="N21" i="14"/>
  <c r="M21" i="14"/>
  <c r="AC21" i="14" s="1"/>
  <c r="AB21" i="14" s="1"/>
  <c r="N15" i="14"/>
  <c r="M15" i="14"/>
  <c r="AC15" i="14" s="1"/>
  <c r="AB15" i="14" s="1"/>
  <c r="N19" i="14"/>
  <c r="M19" i="14"/>
  <c r="AC19" i="14" s="1"/>
  <c r="AB19" i="14" s="1"/>
  <c r="Y15" i="14"/>
  <c r="I17" i="14"/>
  <c r="Y17" i="14" s="1"/>
  <c r="Z20" i="14"/>
  <c r="M23" i="14"/>
  <c r="AC23" i="14" s="1"/>
  <c r="AB23" i="14" s="1"/>
  <c r="AC24" i="14"/>
  <c r="AB24" i="14" s="1"/>
  <c r="AC22" i="14"/>
  <c r="AB22" i="14" s="1"/>
  <c r="Y23" i="14"/>
  <c r="Y21" i="14"/>
  <c r="AD20" i="14" l="1"/>
  <c r="AD16" i="14"/>
  <c r="AA22" i="14"/>
  <c r="Z19" i="14"/>
  <c r="AA24" i="14"/>
  <c r="Z21" i="14"/>
  <c r="AD21" i="14" s="1"/>
  <c r="AA21" i="14"/>
  <c r="AD22" i="14"/>
  <c r="AA23" i="14"/>
  <c r="Z23" i="14"/>
  <c r="AD23" i="14" s="1"/>
  <c r="AA17" i="14"/>
  <c r="Y18" i="14" s="1"/>
  <c r="Z17" i="14"/>
  <c r="AD17" i="14" s="1"/>
  <c r="AA15" i="14"/>
  <c r="Z15" i="14"/>
  <c r="AD15" i="14" s="1"/>
  <c r="AD19" i="14"/>
  <c r="AD24" i="14"/>
  <c r="AA18" i="14" l="1"/>
  <c r="Z18" i="14"/>
  <c r="AD18" i="14" s="1"/>
  <c r="Y23" i="13" l="1"/>
  <c r="K23" i="13"/>
  <c r="U22" i="13"/>
  <c r="K22" i="13"/>
  <c r="L22" i="13" s="1"/>
  <c r="M22" i="13" s="1"/>
  <c r="AC22" i="13" s="1"/>
  <c r="AB22" i="13" s="1"/>
  <c r="H22" i="13"/>
  <c r="Y21" i="13"/>
  <c r="K21" i="13"/>
  <c r="U20" i="13"/>
  <c r="K20" i="13"/>
  <c r="L20" i="13" s="1"/>
  <c r="H20" i="13"/>
  <c r="I20" i="13" s="1"/>
  <c r="Y20" i="13" s="1"/>
  <c r="Y19" i="13"/>
  <c r="K19" i="13"/>
  <c r="U18" i="13"/>
  <c r="K18" i="13"/>
  <c r="L18" i="13" s="1"/>
  <c r="H18" i="13"/>
  <c r="I18" i="13" s="1"/>
  <c r="Y18" i="13" s="1"/>
  <c r="K17" i="13"/>
  <c r="U16" i="13"/>
  <c r="R16" i="13"/>
  <c r="K16" i="13"/>
  <c r="L16" i="13" s="1"/>
  <c r="H16" i="13"/>
  <c r="I16" i="13" s="1"/>
  <c r="M18" i="13" l="1"/>
  <c r="AC18" i="13" s="1"/>
  <c r="AB18" i="13" s="1"/>
  <c r="N18" i="13"/>
  <c r="N22" i="13"/>
  <c r="M16" i="13"/>
  <c r="N16" i="13"/>
  <c r="AC16" i="13"/>
  <c r="AB16" i="13" s="1"/>
  <c r="AA18" i="13"/>
  <c r="Z18" i="13"/>
  <c r="AA20" i="13"/>
  <c r="Z20" i="13"/>
  <c r="N20" i="13"/>
  <c r="M20" i="13"/>
  <c r="AC20" i="13" s="1"/>
  <c r="AB20" i="13" s="1"/>
  <c r="Y17" i="13"/>
  <c r="I22" i="13"/>
  <c r="Y22" i="13" s="1"/>
  <c r="Y16" i="13"/>
  <c r="AD18" i="13" l="1"/>
  <c r="AA16" i="13"/>
  <c r="Z16" i="13"/>
  <c r="AD16" i="13" s="1"/>
  <c r="AD20" i="13"/>
  <c r="AA22" i="13"/>
  <c r="Z22" i="13"/>
  <c r="AD22" i="13" s="1"/>
  <c r="U18" i="12" l="1"/>
  <c r="R18" i="12"/>
  <c r="K18" i="12"/>
  <c r="U17" i="12"/>
  <c r="R17" i="12"/>
  <c r="K17" i="12"/>
  <c r="L17" i="12" s="1"/>
  <c r="M17" i="12" s="1"/>
  <c r="H17" i="12"/>
  <c r="U16" i="12"/>
  <c r="R16" i="12"/>
  <c r="K16" i="12"/>
  <c r="U15" i="12"/>
  <c r="R15" i="12"/>
  <c r="AC16" i="12" s="1"/>
  <c r="AB16" i="12" s="1"/>
  <c r="K15" i="12"/>
  <c r="L15" i="12" s="1"/>
  <c r="M15" i="12" s="1"/>
  <c r="H15" i="12"/>
  <c r="N15" i="12" l="1"/>
  <c r="N17" i="12"/>
  <c r="AC17" i="12"/>
  <c r="AB17" i="12" s="1"/>
  <c r="I17" i="12"/>
  <c r="Y17" i="12" s="1"/>
  <c r="Y16" i="12"/>
  <c r="AC15" i="12"/>
  <c r="AB15" i="12" s="1"/>
  <c r="I15" i="12"/>
  <c r="Y15" i="12" s="1"/>
  <c r="AC18" i="12" l="1"/>
  <c r="AB18" i="12" s="1"/>
  <c r="AA15" i="12"/>
  <c r="Z15" i="12"/>
  <c r="AD15" i="12" s="1"/>
  <c r="Z17" i="12"/>
  <c r="AD17" i="12" s="1"/>
  <c r="AA17" i="12"/>
  <c r="Y18" i="12" s="1"/>
  <c r="Z16" i="12"/>
  <c r="AD16" i="12" s="1"/>
  <c r="AA16" i="12"/>
  <c r="AA18" i="12" l="1"/>
  <c r="Z18" i="12"/>
  <c r="AD18" i="12" s="1"/>
  <c r="U132" i="11"/>
  <c r="R132" i="11"/>
  <c r="K132" i="11"/>
  <c r="U131" i="11"/>
  <c r="R131" i="11"/>
  <c r="K131" i="11"/>
  <c r="L131" i="11" s="1"/>
  <c r="M131" i="11" s="1"/>
  <c r="AC131" i="11" s="1"/>
  <c r="AB131" i="11" s="1"/>
  <c r="H131" i="11"/>
  <c r="I131" i="11" s="1"/>
  <c r="U130" i="11"/>
  <c r="R130" i="11"/>
  <c r="K130" i="11"/>
  <c r="U129" i="11"/>
  <c r="R129" i="11"/>
  <c r="K129" i="11"/>
  <c r="L129" i="11" s="1"/>
  <c r="M129" i="11" s="1"/>
  <c r="H129" i="11"/>
  <c r="U128" i="11"/>
  <c r="R128" i="11"/>
  <c r="K128" i="11"/>
  <c r="U127" i="11"/>
  <c r="R127" i="11"/>
  <c r="K127" i="11"/>
  <c r="L127" i="11" s="1"/>
  <c r="M127" i="11" s="1"/>
  <c r="H127" i="11"/>
  <c r="U126" i="11"/>
  <c r="R126" i="11"/>
  <c r="K126" i="11"/>
  <c r="U125" i="11"/>
  <c r="R125" i="11"/>
  <c r="K125" i="11"/>
  <c r="L125" i="11" s="1"/>
  <c r="M125" i="11" s="1"/>
  <c r="H125" i="11"/>
  <c r="Y131" i="11" l="1"/>
  <c r="AC130" i="11"/>
  <c r="AB130" i="11" s="1"/>
  <c r="Y130" i="11"/>
  <c r="AA130" i="11" s="1"/>
  <c r="N131" i="11"/>
  <c r="N125" i="11"/>
  <c r="N129" i="11"/>
  <c r="N127" i="11"/>
  <c r="Z131" i="11"/>
  <c r="AD131" i="11" s="1"/>
  <c r="AA131" i="11"/>
  <c r="Y132" i="11" s="1"/>
  <c r="Z130" i="11"/>
  <c r="I129" i="11"/>
  <c r="Y129" i="11" s="1"/>
  <c r="I127" i="11"/>
  <c r="Y127" i="11" s="1"/>
  <c r="AC129" i="11"/>
  <c r="AB129" i="11" s="1"/>
  <c r="AC127" i="11"/>
  <c r="AB127" i="11" s="1"/>
  <c r="I125" i="11"/>
  <c r="AC125" i="11"/>
  <c r="AB125" i="11" s="1"/>
  <c r="Y125" i="11"/>
  <c r="AD130" i="11" l="1"/>
  <c r="AC128" i="11"/>
  <c r="AB128" i="11" s="1"/>
  <c r="Z129" i="11"/>
  <c r="AD129" i="11" s="1"/>
  <c r="AA129" i="11"/>
  <c r="Z132" i="11"/>
  <c r="AA132" i="11"/>
  <c r="AC126" i="11"/>
  <c r="AB126" i="11" s="1"/>
  <c r="Z125" i="11"/>
  <c r="AD125" i="11" s="1"/>
  <c r="AA125" i="11"/>
  <c r="Y126" i="11" s="1"/>
  <c r="AA127" i="11"/>
  <c r="Y128" i="11" s="1"/>
  <c r="Z127" i="11"/>
  <c r="AD127" i="11" s="1"/>
  <c r="AC132" i="11"/>
  <c r="AB132" i="11" s="1"/>
  <c r="AA126" i="11" l="1"/>
  <c r="Z126" i="11"/>
  <c r="AD126" i="11" s="1"/>
  <c r="Z128" i="11"/>
  <c r="AD128" i="11" s="1"/>
  <c r="AA128" i="11"/>
  <c r="AD132" i="11"/>
  <c r="U100" i="11" l="1"/>
  <c r="R100" i="11"/>
  <c r="K100" i="11"/>
  <c r="L100" i="11" s="1"/>
  <c r="H100" i="11"/>
  <c r="I100" i="11" s="1"/>
  <c r="U99" i="11"/>
  <c r="R99" i="11"/>
  <c r="K99" i="11"/>
  <c r="L99" i="11" s="1"/>
  <c r="M99" i="11" s="1"/>
  <c r="H99" i="11"/>
  <c r="U98" i="11"/>
  <c r="R98" i="11"/>
  <c r="K98" i="11"/>
  <c r="L98" i="11" s="1"/>
  <c r="M98" i="11" s="1"/>
  <c r="H98" i="11"/>
  <c r="U97" i="11"/>
  <c r="R97" i="11"/>
  <c r="K97" i="11"/>
  <c r="L97" i="11" s="1"/>
  <c r="H97" i="11"/>
  <c r="I97" i="11" s="1"/>
  <c r="Y97" i="11" l="1"/>
  <c r="Z97" i="11" s="1"/>
  <c r="Y100" i="11"/>
  <c r="N97" i="11"/>
  <c r="M97" i="11"/>
  <c r="AC97" i="11" s="1"/>
  <c r="AB97" i="11" s="1"/>
  <c r="AC98" i="11"/>
  <c r="AB98" i="11" s="1"/>
  <c r="N98" i="11"/>
  <c r="Z100" i="11"/>
  <c r="AA100" i="11"/>
  <c r="N99" i="11"/>
  <c r="AC99" i="11"/>
  <c r="AB99" i="11" s="1"/>
  <c r="N100" i="11"/>
  <c r="M100" i="11"/>
  <c r="AC100" i="11" s="1"/>
  <c r="AB100" i="11" s="1"/>
  <c r="I99" i="11"/>
  <c r="Y99" i="11" s="1"/>
  <c r="I98" i="11"/>
  <c r="Y98" i="11" s="1"/>
  <c r="AA97" i="11" l="1"/>
  <c r="AD97" i="11"/>
  <c r="Z98" i="11"/>
  <c r="AD98" i="11" s="1"/>
  <c r="AA98" i="11"/>
  <c r="AA99" i="11"/>
  <c r="Z99" i="11"/>
  <c r="AD99" i="11" s="1"/>
  <c r="AD100" i="11"/>
  <c r="U71" i="11" l="1"/>
  <c r="R71" i="11"/>
  <c r="U70" i="11"/>
  <c r="R70" i="11"/>
  <c r="H70" i="11"/>
  <c r="U69" i="11"/>
  <c r="R69" i="11"/>
  <c r="U68" i="11"/>
  <c r="R68" i="11"/>
  <c r="H68" i="11"/>
  <c r="I68" i="11" s="1"/>
  <c r="U67" i="11"/>
  <c r="R67" i="11"/>
  <c r="U66" i="11"/>
  <c r="R66" i="11"/>
  <c r="Y67" i="11" s="1"/>
  <c r="H66" i="11"/>
  <c r="I66" i="11" s="1"/>
  <c r="AC65" i="11"/>
  <c r="AB65" i="11" s="1"/>
  <c r="Y65" i="11"/>
  <c r="AA65" i="11" s="1"/>
  <c r="U65" i="11"/>
  <c r="R65" i="11"/>
  <c r="U64" i="11"/>
  <c r="R64" i="11"/>
  <c r="H64" i="11"/>
  <c r="U63" i="11"/>
  <c r="R63" i="11"/>
  <c r="U62" i="11"/>
  <c r="R62" i="11"/>
  <c r="AC63" i="11" s="1"/>
  <c r="AB63" i="11" s="1"/>
  <c r="H62" i="11"/>
  <c r="U61" i="11"/>
  <c r="R61" i="11"/>
  <c r="U60" i="11"/>
  <c r="R60" i="11"/>
  <c r="Y61" i="11" s="1"/>
  <c r="H60" i="11"/>
  <c r="I60" i="11" s="1"/>
  <c r="U58" i="11"/>
  <c r="R58" i="11"/>
  <c r="U57" i="11"/>
  <c r="R57" i="11"/>
  <c r="H57" i="11"/>
  <c r="I57" i="11" s="1"/>
  <c r="U56" i="11"/>
  <c r="R56" i="11"/>
  <c r="U55" i="11"/>
  <c r="R55" i="11"/>
  <c r="H55" i="11"/>
  <c r="U54" i="11"/>
  <c r="R54" i="11"/>
  <c r="U53" i="11"/>
  <c r="R53" i="11"/>
  <c r="AC54" i="11" s="1"/>
  <c r="AB54" i="11" s="1"/>
  <c r="H53" i="11"/>
  <c r="U52" i="11"/>
  <c r="R52" i="11"/>
  <c r="U51" i="11"/>
  <c r="R51" i="11"/>
  <c r="Y52" i="11" s="1"/>
  <c r="H51" i="11"/>
  <c r="I51" i="11" s="1"/>
  <c r="U25" i="11"/>
  <c r="R25" i="11"/>
  <c r="K25" i="11"/>
  <c r="U24" i="11"/>
  <c r="R24" i="11"/>
  <c r="K24" i="11"/>
  <c r="L24" i="11" s="1"/>
  <c r="M24" i="11" s="1"/>
  <c r="H24" i="11"/>
  <c r="U23" i="11"/>
  <c r="R23" i="11"/>
  <c r="K23" i="11"/>
  <c r="U22" i="11"/>
  <c r="R22" i="11"/>
  <c r="K22" i="11"/>
  <c r="L22" i="11" s="1"/>
  <c r="H22" i="11"/>
  <c r="I22" i="11" s="1"/>
  <c r="U21" i="11"/>
  <c r="R21" i="11"/>
  <c r="K21" i="11"/>
  <c r="U20" i="11"/>
  <c r="R20" i="11"/>
  <c r="K20" i="11"/>
  <c r="L20" i="11" s="1"/>
  <c r="H20" i="11"/>
  <c r="I20" i="11" s="1"/>
  <c r="U19" i="11"/>
  <c r="R19" i="11"/>
  <c r="K19" i="11"/>
  <c r="U18" i="11"/>
  <c r="R18" i="11"/>
  <c r="K18" i="11"/>
  <c r="L18" i="11" s="1"/>
  <c r="H18" i="11"/>
  <c r="I18" i="11" s="1"/>
  <c r="U17" i="11"/>
  <c r="R17" i="11"/>
  <c r="K17" i="11"/>
  <c r="U16" i="11"/>
  <c r="R16" i="11"/>
  <c r="K16" i="11"/>
  <c r="L16" i="11" s="1"/>
  <c r="H16" i="11"/>
  <c r="I16" i="11" s="1"/>
  <c r="Y69" i="11" l="1"/>
  <c r="N18" i="11"/>
  <c r="AC56" i="11"/>
  <c r="AB56" i="11" s="1"/>
  <c r="AC58" i="11"/>
  <c r="AB58" i="11" s="1"/>
  <c r="AC52" i="11"/>
  <c r="AB52" i="11" s="1"/>
  <c r="Y58" i="11"/>
  <c r="Z58" i="11" s="1"/>
  <c r="AD58" i="11" s="1"/>
  <c r="AC61" i="11"/>
  <c r="AB61" i="11" s="1"/>
  <c r="Y56" i="11"/>
  <c r="AA56" i="11" s="1"/>
  <c r="AC67" i="11"/>
  <c r="AB67" i="11" s="1"/>
  <c r="Z67" i="11"/>
  <c r="AA67" i="11"/>
  <c r="AA52" i="11"/>
  <c r="Z52" i="11"/>
  <c r="AA61" i="11"/>
  <c r="Z61" i="11"/>
  <c r="AA69" i="11"/>
  <c r="Z69" i="11"/>
  <c r="AC69" i="11"/>
  <c r="AB69" i="11" s="1"/>
  <c r="I55" i="11"/>
  <c r="Y55" i="11" s="1"/>
  <c r="I64" i="11"/>
  <c r="Y64" i="11" s="1"/>
  <c r="Z65" i="11"/>
  <c r="AD65" i="11" s="1"/>
  <c r="I53" i="11"/>
  <c r="I62" i="11"/>
  <c r="I70" i="11"/>
  <c r="Y70" i="11" s="1"/>
  <c r="Y51" i="11"/>
  <c r="Y60" i="11"/>
  <c r="Y68" i="11"/>
  <c r="Y53" i="11"/>
  <c r="Y54" i="11"/>
  <c r="Y62" i="11"/>
  <c r="Y63" i="11"/>
  <c r="Y57" i="11"/>
  <c r="Y66" i="11"/>
  <c r="N24" i="11"/>
  <c r="M20" i="11"/>
  <c r="AC20" i="11" s="1"/>
  <c r="AB20" i="11" s="1"/>
  <c r="N20" i="11"/>
  <c r="M22" i="11"/>
  <c r="AC22" i="11" s="1"/>
  <c r="N22" i="11"/>
  <c r="N16" i="11"/>
  <c r="M16" i="11"/>
  <c r="AC16" i="11" s="1"/>
  <c r="Y18" i="11"/>
  <c r="M18" i="11"/>
  <c r="AC18" i="11" s="1"/>
  <c r="AB18" i="11" s="1"/>
  <c r="Y22" i="11"/>
  <c r="I24" i="11"/>
  <c r="Y24" i="11" s="1"/>
  <c r="Y20" i="11"/>
  <c r="AC24" i="11"/>
  <c r="AB24" i="11" s="1"/>
  <c r="Y16" i="11"/>
  <c r="AD52" i="11" l="1"/>
  <c r="AA58" i="11"/>
  <c r="AD67" i="11"/>
  <c r="AD61" i="11"/>
  <c r="Z56" i="11"/>
  <c r="AD56" i="11" s="1"/>
  <c r="AC23" i="11"/>
  <c r="AB23" i="11" s="1"/>
  <c r="AD69" i="11"/>
  <c r="AA53" i="11"/>
  <c r="Z53" i="11"/>
  <c r="Z66" i="11"/>
  <c r="AA66" i="11"/>
  <c r="AA68" i="11"/>
  <c r="Z68" i="11"/>
  <c r="AA64" i="11"/>
  <c r="Z64" i="11"/>
  <c r="Z57" i="11"/>
  <c r="AA57" i="11"/>
  <c r="AA70" i="11"/>
  <c r="Y71" i="11" s="1"/>
  <c r="Z70" i="11"/>
  <c r="AA60" i="11"/>
  <c r="Z60" i="11"/>
  <c r="AA51" i="11"/>
  <c r="Z51" i="11"/>
  <c r="AA63" i="11"/>
  <c r="Z63" i="11"/>
  <c r="AD63" i="11" s="1"/>
  <c r="AA55" i="11"/>
  <c r="Z55" i="11"/>
  <c r="AA62" i="11"/>
  <c r="Z62" i="11"/>
  <c r="K68" i="11"/>
  <c r="L68" i="11" s="1"/>
  <c r="K60" i="11"/>
  <c r="L60" i="11" s="1"/>
  <c r="K51" i="11"/>
  <c r="L51" i="11" s="1"/>
  <c r="K70" i="11"/>
  <c r="L70" i="11" s="1"/>
  <c r="K62" i="11"/>
  <c r="L62" i="11" s="1"/>
  <c r="K53" i="11"/>
  <c r="L53" i="11" s="1"/>
  <c r="K55" i="11"/>
  <c r="L55" i="11" s="1"/>
  <c r="K64" i="11"/>
  <c r="L64" i="11" s="1"/>
  <c r="K66" i="11"/>
  <c r="L66" i="11" s="1"/>
  <c r="K57" i="11"/>
  <c r="L57" i="11" s="1"/>
  <c r="AA54" i="11"/>
  <c r="Z54" i="11"/>
  <c r="AD54" i="11" s="1"/>
  <c r="AB22" i="11"/>
  <c r="AC25" i="11"/>
  <c r="AB25" i="11" s="1"/>
  <c r="AA24" i="11"/>
  <c r="Y25" i="11" s="1"/>
  <c r="Z24" i="11"/>
  <c r="AD24" i="11" s="1"/>
  <c r="AA18" i="11"/>
  <c r="Y19" i="11" s="1"/>
  <c r="Z18" i="11"/>
  <c r="AD18" i="11" s="1"/>
  <c r="Z16" i="11"/>
  <c r="AA16" i="11"/>
  <c r="Y17" i="11" s="1"/>
  <c r="AA22" i="11"/>
  <c r="Y23" i="11" s="1"/>
  <c r="Z22" i="11"/>
  <c r="AD22" i="11" s="1"/>
  <c r="AC19" i="11"/>
  <c r="AB19" i="11" s="1"/>
  <c r="AC17" i="11"/>
  <c r="AB17" i="11" s="1"/>
  <c r="AB16" i="11"/>
  <c r="AA20" i="11"/>
  <c r="Y21" i="11" s="1"/>
  <c r="Z20" i="11"/>
  <c r="AD20" i="11" s="1"/>
  <c r="AC21" i="11"/>
  <c r="AB21" i="11" s="1"/>
  <c r="N68" i="11" l="1"/>
  <c r="M68" i="11"/>
  <c r="AC68" i="11" s="1"/>
  <c r="M64" i="11"/>
  <c r="AC64" i="11" s="1"/>
  <c r="AB64" i="11" s="1"/>
  <c r="N64" i="11"/>
  <c r="M66" i="11"/>
  <c r="AC66" i="11" s="1"/>
  <c r="AB66" i="11" s="1"/>
  <c r="AD66" i="11" s="1"/>
  <c r="N66" i="11"/>
  <c r="M55" i="11"/>
  <c r="AC55" i="11" s="1"/>
  <c r="AB55" i="11" s="1"/>
  <c r="AD55" i="11" s="1"/>
  <c r="N55" i="11"/>
  <c r="M53" i="11"/>
  <c r="AC53" i="11" s="1"/>
  <c r="AB53" i="11" s="1"/>
  <c r="AD53" i="11" s="1"/>
  <c r="N53" i="11"/>
  <c r="AD64" i="11"/>
  <c r="M62" i="11"/>
  <c r="AC62" i="11" s="1"/>
  <c r="AB62" i="11" s="1"/>
  <c r="AD62" i="11" s="1"/>
  <c r="N62" i="11"/>
  <c r="AA71" i="11"/>
  <c r="Z71" i="11"/>
  <c r="M60" i="11"/>
  <c r="AC60" i="11" s="1"/>
  <c r="AB60" i="11" s="1"/>
  <c r="AD60" i="11" s="1"/>
  <c r="N60" i="11"/>
  <c r="M70" i="11"/>
  <c r="AC70" i="11" s="1"/>
  <c r="AB70" i="11" s="1"/>
  <c r="AD70" i="11" s="1"/>
  <c r="N70" i="11"/>
  <c r="N57" i="11"/>
  <c r="M57" i="11"/>
  <c r="AC57" i="11" s="1"/>
  <c r="AB57" i="11" s="1"/>
  <c r="AD57" i="11" s="1"/>
  <c r="M51" i="11"/>
  <c r="AC51" i="11" s="1"/>
  <c r="AB51" i="11" s="1"/>
  <c r="AD51" i="11" s="1"/>
  <c r="N51" i="11"/>
  <c r="AD16" i="11"/>
  <c r="Z17" i="11"/>
  <c r="AD17" i="11" s="1"/>
  <c r="AA17" i="11"/>
  <c r="Z19" i="11"/>
  <c r="AD19" i="11" s="1"/>
  <c r="AA19" i="11"/>
  <c r="AA25" i="11"/>
  <c r="Z25" i="11"/>
  <c r="AD25" i="11" s="1"/>
  <c r="AA21" i="11"/>
  <c r="Z21" i="11"/>
  <c r="AD21" i="11" s="1"/>
  <c r="AA23" i="11"/>
  <c r="Z23" i="11"/>
  <c r="AD23" i="11" s="1"/>
  <c r="AB68" i="11" l="1"/>
  <c r="AD68" i="11" s="1"/>
  <c r="AC71" i="11"/>
  <c r="AB71" i="11" s="1"/>
  <c r="AD71" i="11" s="1"/>
  <c r="U162" i="10"/>
  <c r="R162" i="10"/>
  <c r="L162" i="10"/>
  <c r="M162" i="10" s="1"/>
  <c r="K162" i="10"/>
  <c r="H162" i="10"/>
  <c r="U160" i="10"/>
  <c r="R160" i="10"/>
  <c r="L160" i="10"/>
  <c r="M160" i="10" s="1"/>
  <c r="K160" i="10"/>
  <c r="H160" i="10"/>
  <c r="I160" i="10" s="1"/>
  <c r="U158" i="10"/>
  <c r="R158" i="10"/>
  <c r="L158" i="10"/>
  <c r="K158" i="10"/>
  <c r="H158" i="10"/>
  <c r="I158" i="10" s="1"/>
  <c r="Y157" i="10"/>
  <c r="U156" i="10"/>
  <c r="H156" i="10"/>
  <c r="I156" i="10" s="1"/>
  <c r="Y156" i="10" s="1"/>
  <c r="U155" i="10"/>
  <c r="R155" i="10"/>
  <c r="U154" i="10"/>
  <c r="R154" i="10"/>
  <c r="H154" i="10"/>
  <c r="U152" i="10"/>
  <c r="R152" i="10"/>
  <c r="M152" i="10"/>
  <c r="H152" i="10"/>
  <c r="I152" i="10" s="1"/>
  <c r="N158" i="10" l="1"/>
  <c r="Y158" i="10"/>
  <c r="Z158" i="10" s="1"/>
  <c r="AC152" i="10"/>
  <c r="AB152" i="10" s="1"/>
  <c r="M158" i="10"/>
  <c r="AC158" i="10" s="1"/>
  <c r="AB158" i="10" s="1"/>
  <c r="N152" i="10"/>
  <c r="Y160" i="10"/>
  <c r="AA160" i="10" s="1"/>
  <c r="N162" i="10"/>
  <c r="AA156" i="10"/>
  <c r="Z156" i="10"/>
  <c r="AC162" i="10"/>
  <c r="AB162" i="10" s="1"/>
  <c r="AC160" i="10"/>
  <c r="AB160" i="10" s="1"/>
  <c r="Y153" i="10"/>
  <c r="N160" i="10"/>
  <c r="Y152" i="10"/>
  <c r="I154" i="10"/>
  <c r="Y154" i="10" s="1"/>
  <c r="I162" i="10"/>
  <c r="Y162" i="10" s="1"/>
  <c r="AC155" i="10" l="1"/>
  <c r="AB155" i="10" s="1"/>
  <c r="AA158" i="10"/>
  <c r="Z160" i="10"/>
  <c r="AD158" i="10"/>
  <c r="Z162" i="10"/>
  <c r="AD162" i="10" s="1"/>
  <c r="AA162" i="10"/>
  <c r="AA154" i="10"/>
  <c r="Y155" i="10" s="1"/>
  <c r="Z154" i="10"/>
  <c r="AD160" i="10"/>
  <c r="Z152" i="10"/>
  <c r="AD152" i="10" s="1"/>
  <c r="AA152" i="10"/>
  <c r="K152" i="10" l="1"/>
  <c r="K154" i="10"/>
  <c r="L154" i="10" s="1"/>
  <c r="K156" i="10"/>
  <c r="L156" i="10" s="1"/>
  <c r="Z155" i="10"/>
  <c r="AD155" i="10" s="1"/>
  <c r="AA155" i="10"/>
  <c r="M156" i="10" l="1"/>
  <c r="AC156" i="10" s="1"/>
  <c r="AB156" i="10" s="1"/>
  <c r="AD156" i="10" s="1"/>
  <c r="N156" i="10"/>
  <c r="M154" i="10"/>
  <c r="AC154" i="10" s="1"/>
  <c r="AB154" i="10" s="1"/>
  <c r="AD154" i="10" s="1"/>
  <c r="N154" i="10"/>
  <c r="U131" i="10" l="1"/>
  <c r="R131" i="10"/>
  <c r="U130" i="10"/>
  <c r="R130" i="10"/>
  <c r="AC131" i="10" s="1"/>
  <c r="AB131" i="10" s="1"/>
  <c r="H130" i="10"/>
  <c r="U129" i="10"/>
  <c r="R129" i="10"/>
  <c r="U128" i="10"/>
  <c r="R128" i="10"/>
  <c r="H128" i="10"/>
  <c r="I128" i="10" s="1"/>
  <c r="U127" i="10"/>
  <c r="R127" i="10"/>
  <c r="Y127" i="10" s="1"/>
  <c r="U126" i="10"/>
  <c r="H126" i="10"/>
  <c r="I126" i="10" s="1"/>
  <c r="U125" i="10"/>
  <c r="R125" i="10"/>
  <c r="Y125" i="10" s="1"/>
  <c r="AA125" i="10" s="1"/>
  <c r="U124" i="10"/>
  <c r="H124" i="10"/>
  <c r="U123" i="10"/>
  <c r="R123" i="10"/>
  <c r="Y123" i="10" s="1"/>
  <c r="U122" i="10"/>
  <c r="H122" i="10"/>
  <c r="I122" i="10" s="1"/>
  <c r="U121" i="10"/>
  <c r="R121" i="10"/>
  <c r="Y121" i="10" s="1"/>
  <c r="U120" i="10"/>
  <c r="H120" i="10"/>
  <c r="U119" i="10"/>
  <c r="R119" i="10"/>
  <c r="AC119" i="10" s="1"/>
  <c r="AB119" i="10" s="1"/>
  <c r="U118" i="10"/>
  <c r="H118" i="10"/>
  <c r="I118" i="10" s="1"/>
  <c r="U117" i="10"/>
  <c r="U116" i="10"/>
  <c r="H116" i="10"/>
  <c r="I116" i="10" s="1"/>
  <c r="Y116" i="10" s="1"/>
  <c r="U115" i="10"/>
  <c r="U114" i="10"/>
  <c r="H114" i="10"/>
  <c r="I114" i="10" s="1"/>
  <c r="U113" i="10"/>
  <c r="R113" i="10"/>
  <c r="U112" i="10"/>
  <c r="R112" i="10"/>
  <c r="H112" i="10"/>
  <c r="I112" i="10" s="1"/>
  <c r="Y126" i="10" l="1"/>
  <c r="Y112" i="10"/>
  <c r="Z112" i="10" s="1"/>
  <c r="Y129" i="10"/>
  <c r="AA129" i="10" s="1"/>
  <c r="Y122" i="10"/>
  <c r="AA122" i="10" s="1"/>
  <c r="AC125" i="10"/>
  <c r="AB125" i="10" s="1"/>
  <c r="Y114" i="10"/>
  <c r="AA114" i="10" s="1"/>
  <c r="Y115" i="10" s="1"/>
  <c r="AC127" i="10"/>
  <c r="AB127" i="10" s="1"/>
  <c r="AC123" i="10"/>
  <c r="AB123" i="10" s="1"/>
  <c r="AC129" i="10"/>
  <c r="AB129" i="10" s="1"/>
  <c r="AC128" i="10"/>
  <c r="AB128" i="10" s="1"/>
  <c r="Y118" i="10"/>
  <c r="Z118" i="10" s="1"/>
  <c r="Z116" i="10"/>
  <c r="AA116" i="10"/>
  <c r="Y117" i="10" s="1"/>
  <c r="Z121" i="10"/>
  <c r="AA121" i="10"/>
  <c r="Z127" i="10"/>
  <c r="AA127" i="10"/>
  <c r="AA112" i="10"/>
  <c r="Y113" i="10" s="1"/>
  <c r="AA123" i="10"/>
  <c r="Z123" i="10"/>
  <c r="Z126" i="10"/>
  <c r="AA126" i="10"/>
  <c r="I120" i="10"/>
  <c r="Y120" i="10" s="1"/>
  <c r="Y119" i="10"/>
  <c r="Z125" i="10"/>
  <c r="Y130" i="10"/>
  <c r="Y131" i="10"/>
  <c r="AC121" i="10"/>
  <c r="AB121" i="10" s="1"/>
  <c r="I124" i="10"/>
  <c r="Y124" i="10" s="1"/>
  <c r="I130" i="10"/>
  <c r="Y128" i="10"/>
  <c r="AC130" i="10"/>
  <c r="AB130" i="10" s="1"/>
  <c r="Z129" i="10" l="1"/>
  <c r="AD125" i="10"/>
  <c r="Z122" i="10"/>
  <c r="AD127" i="10"/>
  <c r="Z114" i="10"/>
  <c r="AA118" i="10"/>
  <c r="AD129" i="10"/>
  <c r="AD123" i="10"/>
  <c r="Z120" i="10"/>
  <c r="AA120" i="10"/>
  <c r="AA124" i="10"/>
  <c r="Z124" i="10"/>
  <c r="AA130" i="10"/>
  <c r="Z130" i="10"/>
  <c r="AD130" i="10" s="1"/>
  <c r="AD121" i="10"/>
  <c r="AA113" i="10"/>
  <c r="Z113" i="10"/>
  <c r="AA115" i="10"/>
  <c r="Z115" i="10"/>
  <c r="K122" i="10"/>
  <c r="L122" i="10" s="1"/>
  <c r="K112" i="10"/>
  <c r="L112" i="10" s="1"/>
  <c r="K128" i="10"/>
  <c r="L128" i="10" s="1"/>
  <c r="K118" i="10"/>
  <c r="L118" i="10" s="1"/>
  <c r="K114" i="10"/>
  <c r="L114" i="10" s="1"/>
  <c r="K130" i="10"/>
  <c r="L130" i="10" s="1"/>
  <c r="K124" i="10"/>
  <c r="L124" i="10" s="1"/>
  <c r="K120" i="10"/>
  <c r="L120" i="10" s="1"/>
  <c r="K126" i="10"/>
  <c r="L126" i="10" s="1"/>
  <c r="K116" i="10"/>
  <c r="L116" i="10" s="1"/>
  <c r="AA131" i="10"/>
  <c r="Z131" i="10"/>
  <c r="AD131" i="10" s="1"/>
  <c r="AA119" i="10"/>
  <c r="Z119" i="10"/>
  <c r="AD119" i="10" s="1"/>
  <c r="AA117" i="10"/>
  <c r="Z117" i="10"/>
  <c r="AA128" i="10"/>
  <c r="Z128" i="10"/>
  <c r="AD128" i="10" s="1"/>
  <c r="N126" i="10" l="1"/>
  <c r="M126" i="10"/>
  <c r="AC126" i="10" s="1"/>
  <c r="AB126" i="10" s="1"/>
  <c r="AD126" i="10" s="1"/>
  <c r="M120" i="10"/>
  <c r="AC120" i="10" s="1"/>
  <c r="AB120" i="10" s="1"/>
  <c r="AD120" i="10" s="1"/>
  <c r="N120" i="10"/>
  <c r="M128" i="10"/>
  <c r="N128" i="10"/>
  <c r="M112" i="10"/>
  <c r="AC112" i="10" s="1"/>
  <c r="N112" i="10"/>
  <c r="M124" i="10"/>
  <c r="AC124" i="10" s="1"/>
  <c r="AB124" i="10" s="1"/>
  <c r="AD124" i="10" s="1"/>
  <c r="N124" i="10"/>
  <c r="N116" i="10"/>
  <c r="M116" i="10"/>
  <c r="AC116" i="10" s="1"/>
  <c r="AB116" i="10" s="1"/>
  <c r="AD116" i="10" s="1"/>
  <c r="M130" i="10"/>
  <c r="N130" i="10"/>
  <c r="N122" i="10"/>
  <c r="M122" i="10"/>
  <c r="AC122" i="10" s="1"/>
  <c r="AB122" i="10" s="1"/>
  <c r="AD122" i="10" s="1"/>
  <c r="M114" i="10"/>
  <c r="AC114" i="10" s="1"/>
  <c r="N114" i="10"/>
  <c r="M118" i="10"/>
  <c r="AC118" i="10" s="1"/>
  <c r="AB118" i="10" s="1"/>
  <c r="AD118" i="10" s="1"/>
  <c r="N118" i="10"/>
  <c r="AB114" i="10" l="1"/>
  <c r="AD114" i="10" s="1"/>
  <c r="AC117" i="10"/>
  <c r="AB117" i="10" s="1"/>
  <c r="AD117" i="10" s="1"/>
  <c r="AC115" i="10"/>
  <c r="AB115" i="10" s="1"/>
  <c r="AD115" i="10" s="1"/>
  <c r="AB112" i="10"/>
  <c r="AD112" i="10" s="1"/>
  <c r="AC113" i="10"/>
  <c r="AB113" i="10" s="1"/>
  <c r="AD113" i="10" s="1"/>
  <c r="U87" i="10" l="1"/>
  <c r="R87" i="10"/>
  <c r="K87" i="10"/>
  <c r="U86" i="10"/>
  <c r="R86" i="10"/>
  <c r="K86" i="10"/>
  <c r="L86" i="10" s="1"/>
  <c r="H86" i="10"/>
  <c r="I86" i="10" s="1"/>
  <c r="U85" i="10"/>
  <c r="R85" i="10"/>
  <c r="K85" i="10"/>
  <c r="L85" i="10" s="1"/>
  <c r="H85" i="10"/>
  <c r="I85" i="10" s="1"/>
  <c r="U84" i="10"/>
  <c r="R84" i="10"/>
  <c r="K84" i="10"/>
  <c r="U83" i="10"/>
  <c r="R83" i="10"/>
  <c r="K83" i="10"/>
  <c r="L83" i="10" s="1"/>
  <c r="H83" i="10"/>
  <c r="I83" i="10" s="1"/>
  <c r="U82" i="10"/>
  <c r="R82" i="10"/>
  <c r="K82" i="10"/>
  <c r="U81" i="10"/>
  <c r="R81" i="10"/>
  <c r="K81" i="10"/>
  <c r="L81" i="10" s="1"/>
  <c r="M81" i="10" s="1"/>
  <c r="AC81" i="10" s="1"/>
  <c r="H81" i="10"/>
  <c r="U80" i="10"/>
  <c r="R80" i="10"/>
  <c r="K80" i="10"/>
  <c r="U79" i="10"/>
  <c r="R79" i="10"/>
  <c r="K79" i="10"/>
  <c r="L79" i="10" s="1"/>
  <c r="M79" i="10" s="1"/>
  <c r="H79" i="10"/>
  <c r="U78" i="10"/>
  <c r="R78" i="10"/>
  <c r="K78" i="10"/>
  <c r="L78" i="10" s="1"/>
  <c r="H78" i="10"/>
  <c r="I78" i="10" s="1"/>
  <c r="U77" i="10"/>
  <c r="R77" i="10"/>
  <c r="K77" i="10"/>
  <c r="U76" i="10"/>
  <c r="R76" i="10"/>
  <c r="K76" i="10"/>
  <c r="L76" i="10" s="1"/>
  <c r="H76" i="10"/>
  <c r="I76" i="10" s="1"/>
  <c r="U75" i="10"/>
  <c r="R75" i="10"/>
  <c r="K75" i="10"/>
  <c r="L75" i="10" s="1"/>
  <c r="H75" i="10"/>
  <c r="I75" i="10" s="1"/>
  <c r="Y76" i="10" l="1"/>
  <c r="AA76" i="10" s="1"/>
  <c r="Y77" i="10" s="1"/>
  <c r="N85" i="10"/>
  <c r="N81" i="10"/>
  <c r="N76" i="10"/>
  <c r="M76" i="10"/>
  <c r="AC76" i="10" s="1"/>
  <c r="AB76" i="10" s="1"/>
  <c r="M78" i="10"/>
  <c r="AC78" i="10" s="1"/>
  <c r="N78" i="10"/>
  <c r="N79" i="10"/>
  <c r="M86" i="10"/>
  <c r="AC86" i="10" s="1"/>
  <c r="AB86" i="10" s="1"/>
  <c r="N86" i="10"/>
  <c r="AB81" i="10"/>
  <c r="AC84" i="10"/>
  <c r="AB84" i="10" s="1"/>
  <c r="Y85" i="10"/>
  <c r="N75" i="10"/>
  <c r="M75" i="10"/>
  <c r="AC75" i="10" s="1"/>
  <c r="Y75" i="10"/>
  <c r="N83" i="10"/>
  <c r="M83" i="10"/>
  <c r="AC83" i="10" s="1"/>
  <c r="AB83" i="10" s="1"/>
  <c r="I79" i="10"/>
  <c r="Y79" i="10" s="1"/>
  <c r="M85" i="10"/>
  <c r="AC85" i="10" s="1"/>
  <c r="Y78" i="10"/>
  <c r="Y86" i="10"/>
  <c r="I81" i="10"/>
  <c r="Y81" i="10" s="1"/>
  <c r="AC79" i="10"/>
  <c r="AB79" i="10" s="1"/>
  <c r="Y83" i="10"/>
  <c r="Z76" i="10" l="1"/>
  <c r="AD76" i="10" s="1"/>
  <c r="AC82" i="10"/>
  <c r="AB82" i="10" s="1"/>
  <c r="AB78" i="10"/>
  <c r="AC80" i="10"/>
  <c r="AB80" i="10" s="1"/>
  <c r="AA77" i="10"/>
  <c r="Z77" i="10"/>
  <c r="AA78" i="10"/>
  <c r="Z78" i="10"/>
  <c r="AA85" i="10"/>
  <c r="Z85" i="10"/>
  <c r="AA86" i="10"/>
  <c r="Y87" i="10" s="1"/>
  <c r="Z86" i="10"/>
  <c r="AD86" i="10" s="1"/>
  <c r="Z81" i="10"/>
  <c r="AD81" i="10" s="1"/>
  <c r="AA81" i="10"/>
  <c r="Y82" i="10" s="1"/>
  <c r="AA79" i="10"/>
  <c r="Y80" i="10" s="1"/>
  <c r="Z79" i="10"/>
  <c r="AD79" i="10" s="1"/>
  <c r="AC77" i="10"/>
  <c r="AB77" i="10" s="1"/>
  <c r="AB75" i="10"/>
  <c r="Z75" i="10"/>
  <c r="AA75" i="10"/>
  <c r="AB85" i="10"/>
  <c r="AC87" i="10"/>
  <c r="AB87" i="10" s="1"/>
  <c r="Z83" i="10"/>
  <c r="AD83" i="10" s="1"/>
  <c r="AA83" i="10"/>
  <c r="Y84" i="10" s="1"/>
  <c r="AD78" i="10" l="1"/>
  <c r="AD75" i="10"/>
  <c r="AD77" i="10"/>
  <c r="AD85" i="10"/>
  <c r="AA80" i="10"/>
  <c r="Z80" i="10"/>
  <c r="AD80" i="10" s="1"/>
  <c r="AA82" i="10"/>
  <c r="Z82" i="10"/>
  <c r="AD82" i="10" s="1"/>
  <c r="AA84" i="10"/>
  <c r="Z84" i="10"/>
  <c r="AD84" i="10" s="1"/>
  <c r="AA87" i="10"/>
  <c r="Z87" i="10"/>
  <c r="AD87" i="10" s="1"/>
  <c r="Y51" i="10" l="1"/>
  <c r="U51" i="10"/>
  <c r="K51" i="10"/>
  <c r="Y50" i="10"/>
  <c r="U50" i="10"/>
  <c r="K50" i="10"/>
  <c r="L50" i="10" s="1"/>
  <c r="H50" i="10"/>
  <c r="I50" i="10" s="1"/>
  <c r="Y49" i="10"/>
  <c r="U49" i="10"/>
  <c r="K49" i="10"/>
  <c r="Y48" i="10"/>
  <c r="U48" i="10"/>
  <c r="K48" i="10"/>
  <c r="L48" i="10" s="1"/>
  <c r="M48" i="10" s="1"/>
  <c r="H48" i="10"/>
  <c r="N50" i="10" l="1"/>
  <c r="N48" i="10"/>
  <c r="M50" i="10"/>
  <c r="I48" i="10"/>
  <c r="U23" i="10" l="1"/>
  <c r="R23" i="10"/>
  <c r="K23" i="10"/>
  <c r="U22" i="10"/>
  <c r="R22" i="10"/>
  <c r="K22" i="10"/>
  <c r="L22" i="10" s="1"/>
  <c r="M22" i="10" s="1"/>
  <c r="AC22" i="10" s="1"/>
  <c r="AB22" i="10" s="1"/>
  <c r="H22" i="10"/>
  <c r="I22" i="10" s="1"/>
  <c r="E22" i="10"/>
  <c r="K19" i="10" s="1"/>
  <c r="U21" i="10"/>
  <c r="R21" i="10"/>
  <c r="K21" i="10"/>
  <c r="U20" i="10"/>
  <c r="R20" i="10"/>
  <c r="K20" i="10"/>
  <c r="L20" i="10" s="1"/>
  <c r="M20" i="10" s="1"/>
  <c r="H20" i="10"/>
  <c r="I20" i="10" s="1"/>
  <c r="U19" i="10"/>
  <c r="R19" i="10"/>
  <c r="U18" i="10"/>
  <c r="R18" i="10"/>
  <c r="K18" i="10"/>
  <c r="L18" i="10" s="1"/>
  <c r="M18" i="10" s="1"/>
  <c r="H18" i="10"/>
  <c r="U17" i="10"/>
  <c r="R17" i="10"/>
  <c r="K17" i="10"/>
  <c r="U16" i="10"/>
  <c r="R16" i="10"/>
  <c r="K16" i="10"/>
  <c r="L16" i="10" s="1"/>
  <c r="H16" i="10"/>
  <c r="I16" i="10" s="1"/>
  <c r="Y21" i="10" l="1"/>
  <c r="AC20" i="10"/>
  <c r="AB20" i="10" s="1"/>
  <c r="Y20" i="10"/>
  <c r="Z20" i="10" s="1"/>
  <c r="Y22" i="10"/>
  <c r="Z22" i="10" s="1"/>
  <c r="AD22" i="10" s="1"/>
  <c r="N18" i="10"/>
  <c r="N16" i="10"/>
  <c r="M16" i="10"/>
  <c r="AC16" i="10" s="1"/>
  <c r="N20" i="10"/>
  <c r="AA21" i="10"/>
  <c r="Z21" i="10"/>
  <c r="N22" i="10"/>
  <c r="Y16" i="10"/>
  <c r="I18" i="10"/>
  <c r="Y18" i="10" s="1"/>
  <c r="AC18" i="10"/>
  <c r="AB18" i="10" s="1"/>
  <c r="AC23" i="10"/>
  <c r="AB23" i="10" s="1"/>
  <c r="AD20" i="10" l="1"/>
  <c r="AA20" i="10"/>
  <c r="AA22" i="10"/>
  <c r="Y23" i="10" s="1"/>
  <c r="AA23" i="10" s="1"/>
  <c r="Y19" i="10"/>
  <c r="AA19" i="10" s="1"/>
  <c r="AB16" i="10"/>
  <c r="AC17" i="10"/>
  <c r="AB17" i="10" s="1"/>
  <c r="AC21" i="10"/>
  <c r="AB21" i="10" s="1"/>
  <c r="AD21" i="10" s="1"/>
  <c r="AC19" i="10"/>
  <c r="AB19" i="10" s="1"/>
  <c r="Z23" i="10"/>
  <c r="AD23" i="10" s="1"/>
  <c r="AA18" i="10"/>
  <c r="Z18" i="10"/>
  <c r="AD18" i="10" s="1"/>
  <c r="AA16" i="10"/>
  <c r="Y17" i="10" s="1"/>
  <c r="Z16" i="10"/>
  <c r="AD16" i="10" l="1"/>
  <c r="Z19" i="10"/>
  <c r="AD19" i="10" s="1"/>
  <c r="Z17" i="10"/>
  <c r="AD17" i="10" s="1"/>
  <c r="AA17" i="10"/>
  <c r="U47" i="9" l="1"/>
  <c r="R47" i="9"/>
  <c r="AC47" i="9" s="1"/>
  <c r="AB47" i="9" s="1"/>
  <c r="K47" i="9"/>
  <c r="U46" i="9"/>
  <c r="K46" i="9"/>
  <c r="L46" i="9" s="1"/>
  <c r="M46" i="9" s="1"/>
  <c r="AC46" i="9" s="1"/>
  <c r="AB46" i="9" s="1"/>
  <c r="H46" i="9"/>
  <c r="U45" i="9"/>
  <c r="R45" i="9"/>
  <c r="AC45" i="9" s="1"/>
  <c r="AB45" i="9" s="1"/>
  <c r="K45" i="9"/>
  <c r="U44" i="9"/>
  <c r="K44" i="9"/>
  <c r="L44" i="9" s="1"/>
  <c r="H44" i="9"/>
  <c r="I44" i="9" s="1"/>
  <c r="U43" i="9"/>
  <c r="R43" i="9"/>
  <c r="Y43" i="9" s="1"/>
  <c r="K43" i="9"/>
  <c r="U42" i="9"/>
  <c r="K42" i="9"/>
  <c r="L42" i="9" s="1"/>
  <c r="M42" i="9" s="1"/>
  <c r="AC42" i="9" s="1"/>
  <c r="AB42" i="9" s="1"/>
  <c r="H42" i="9"/>
  <c r="I42" i="9" s="1"/>
  <c r="U41" i="9"/>
  <c r="R41" i="9"/>
  <c r="AC41" i="9" s="1"/>
  <c r="AB41" i="9" s="1"/>
  <c r="K41" i="9"/>
  <c r="U40" i="9"/>
  <c r="K40" i="9"/>
  <c r="L40" i="9" s="1"/>
  <c r="H40" i="9"/>
  <c r="I40" i="9" s="1"/>
  <c r="U39" i="9"/>
  <c r="K39" i="9"/>
  <c r="U38" i="9"/>
  <c r="K38" i="9"/>
  <c r="L38" i="9" s="1"/>
  <c r="H38" i="9"/>
  <c r="I38" i="9" s="1"/>
  <c r="Y38" i="9" s="1"/>
  <c r="U37" i="9"/>
  <c r="R37" i="9"/>
  <c r="Y37" i="9" s="1"/>
  <c r="AA37" i="9" s="1"/>
  <c r="K37" i="9"/>
  <c r="U36" i="9"/>
  <c r="K36" i="9"/>
  <c r="L36" i="9" s="1"/>
  <c r="M36" i="9" s="1"/>
  <c r="AC36" i="9" s="1"/>
  <c r="H36" i="9"/>
  <c r="I36" i="9" s="1"/>
  <c r="U35" i="9"/>
  <c r="K35" i="9"/>
  <c r="U34" i="9"/>
  <c r="K34" i="9"/>
  <c r="L34" i="9" s="1"/>
  <c r="H34" i="9"/>
  <c r="I34" i="9" s="1"/>
  <c r="Y34" i="9" s="1"/>
  <c r="U33" i="9"/>
  <c r="R33" i="9"/>
  <c r="AC33" i="9" s="1"/>
  <c r="AB33" i="9" s="1"/>
  <c r="K33" i="9"/>
  <c r="U32" i="9"/>
  <c r="K32" i="9"/>
  <c r="L32" i="9" s="1"/>
  <c r="M32" i="9" s="1"/>
  <c r="AC32" i="9" s="1"/>
  <c r="H32" i="9"/>
  <c r="U31" i="9"/>
  <c r="R31" i="9"/>
  <c r="AC31" i="9" s="1"/>
  <c r="AB31" i="9" s="1"/>
  <c r="K31" i="9"/>
  <c r="U30" i="9"/>
  <c r="K30" i="9"/>
  <c r="L30" i="9" s="1"/>
  <c r="H30" i="9"/>
  <c r="I30" i="9" s="1"/>
  <c r="Y30" i="9" s="1"/>
  <c r="K29" i="9"/>
  <c r="U28" i="9"/>
  <c r="R28" i="9"/>
  <c r="K28" i="9"/>
  <c r="L28" i="9" s="1"/>
  <c r="H28" i="9"/>
  <c r="I28" i="9" s="1"/>
  <c r="Y44" i="9" l="1"/>
  <c r="Y40" i="9"/>
  <c r="AC37" i="9"/>
  <c r="AB37" i="9" s="1"/>
  <c r="Y36" i="9"/>
  <c r="Y42" i="9"/>
  <c r="Y45" i="9"/>
  <c r="Y28" i="9"/>
  <c r="Z28" i="9" s="1"/>
  <c r="Y41" i="9"/>
  <c r="AA41" i="9" s="1"/>
  <c r="Y31" i="9"/>
  <c r="N32" i="9"/>
  <c r="N46" i="9"/>
  <c r="AA42" i="9"/>
  <c r="Z42" i="9"/>
  <c r="AD42" i="9" s="1"/>
  <c r="M40" i="9"/>
  <c r="AC40" i="9" s="1"/>
  <c r="AB40" i="9" s="1"/>
  <c r="N40" i="9"/>
  <c r="AA28" i="9"/>
  <c r="N44" i="9"/>
  <c r="M44" i="9"/>
  <c r="AC44" i="9" s="1"/>
  <c r="AB44" i="9" s="1"/>
  <c r="AA30" i="9"/>
  <c r="Z30" i="9"/>
  <c r="AB36" i="9"/>
  <c r="AC39" i="9"/>
  <c r="AB39" i="9" s="1"/>
  <c r="N30" i="9"/>
  <c r="M30" i="9"/>
  <c r="AC30" i="9" s="1"/>
  <c r="AB30" i="9" s="1"/>
  <c r="Z34" i="9"/>
  <c r="AA34" i="9"/>
  <c r="Y35" i="9" s="1"/>
  <c r="AA38" i="9"/>
  <c r="Y39" i="9" s="1"/>
  <c r="Z38" i="9"/>
  <c r="Z43" i="9"/>
  <c r="AA43" i="9"/>
  <c r="AB32" i="9"/>
  <c r="AC35" i="9"/>
  <c r="AB35" i="9" s="1"/>
  <c r="AA36" i="9"/>
  <c r="Z36" i="9"/>
  <c r="M34" i="9"/>
  <c r="AC34" i="9" s="1"/>
  <c r="AB34" i="9" s="1"/>
  <c r="N34" i="9"/>
  <c r="AA44" i="9"/>
  <c r="Z44" i="9"/>
  <c r="Z40" i="9"/>
  <c r="AA40" i="9"/>
  <c r="M38" i="9"/>
  <c r="AC38" i="9" s="1"/>
  <c r="AB38" i="9" s="1"/>
  <c r="N38" i="9"/>
  <c r="N28" i="9"/>
  <c r="M28" i="9"/>
  <c r="AC28" i="9" s="1"/>
  <c r="AB28" i="9" s="1"/>
  <c r="AC29" i="9"/>
  <c r="AB29" i="9" s="1"/>
  <c r="Y33" i="9"/>
  <c r="N36" i="9"/>
  <c r="AC43" i="9"/>
  <c r="AB43" i="9" s="1"/>
  <c r="Y47" i="9"/>
  <c r="I32" i="9"/>
  <c r="Y32" i="9" s="1"/>
  <c r="N42" i="9"/>
  <c r="I46" i="9"/>
  <c r="Y46" i="9" s="1"/>
  <c r="Y29" i="9"/>
  <c r="Z37" i="9"/>
  <c r="AD37" i="9" s="1"/>
  <c r="Z41" i="9" l="1"/>
  <c r="AD41" i="9" s="1"/>
  <c r="AD40" i="9"/>
  <c r="Z31" i="9"/>
  <c r="AD31" i="9" s="1"/>
  <c r="AA31" i="9"/>
  <c r="AA45" i="9"/>
  <c r="Z45" i="9"/>
  <c r="AD45" i="9" s="1"/>
  <c r="AD34" i="9"/>
  <c r="AD28" i="9"/>
  <c r="AD36" i="9"/>
  <c r="AD44" i="9"/>
  <c r="AA33" i="9"/>
  <c r="Z33" i="9"/>
  <c r="AD33" i="9" s="1"/>
  <c r="AA46" i="9"/>
  <c r="Z46" i="9"/>
  <c r="AD46" i="9" s="1"/>
  <c r="AA32" i="9"/>
  <c r="Z32" i="9"/>
  <c r="AD32" i="9" s="1"/>
  <c r="AD43" i="9"/>
  <c r="Z29" i="9"/>
  <c r="AD29" i="9" s="1"/>
  <c r="AA29" i="9"/>
  <c r="AD38" i="9"/>
  <c r="AA35" i="9"/>
  <c r="Z35" i="9"/>
  <c r="AD35" i="9" s="1"/>
  <c r="AD30" i="9"/>
  <c r="AA47" i="9"/>
  <c r="Z47" i="9"/>
  <c r="AD47" i="9" s="1"/>
  <c r="AA39" i="9"/>
  <c r="Z39" i="9"/>
  <c r="AD39" i="9" s="1"/>
  <c r="U16" i="9" l="1"/>
  <c r="R16" i="9"/>
  <c r="U15" i="9"/>
  <c r="R15" i="9"/>
  <c r="AC16" i="9" l="1"/>
  <c r="AB16" i="9" s="1"/>
  <c r="Y15" i="9"/>
  <c r="AC15" i="9"/>
  <c r="AB15" i="9" s="1"/>
  <c r="Z15" i="9" l="1"/>
  <c r="AD15" i="9" s="1"/>
  <c r="AA15" i="9"/>
  <c r="Y16" i="9" s="1"/>
  <c r="Z16" i="9" l="1"/>
  <c r="AD16" i="9" s="1"/>
  <c r="AA16" i="9"/>
  <c r="M16" i="8" l="1"/>
  <c r="U15" i="8"/>
  <c r="R15" i="8"/>
  <c r="AC15" i="8" s="1"/>
  <c r="AB15" i="8" s="1"/>
  <c r="M15" i="8"/>
  <c r="Y15" i="8" l="1"/>
  <c r="AA15" i="8" l="1"/>
  <c r="Z15" i="8"/>
  <c r="AD15" i="8" s="1"/>
  <c r="U35" i="7"/>
  <c r="R35" i="7"/>
  <c r="AC35" i="7" s="1"/>
  <c r="AB35" i="7" s="1"/>
  <c r="K35" i="7"/>
  <c r="U34" i="7"/>
  <c r="K34" i="7"/>
  <c r="L34" i="7" s="1"/>
  <c r="M34" i="7" s="1"/>
  <c r="AC34" i="7" s="1"/>
  <c r="AB34" i="7" s="1"/>
  <c r="H34" i="7"/>
  <c r="I34" i="7" s="1"/>
  <c r="U33" i="7"/>
  <c r="K33" i="7"/>
  <c r="L33" i="7" s="1"/>
  <c r="M33" i="7" s="1"/>
  <c r="AC33" i="7" s="1"/>
  <c r="AB33" i="7" s="1"/>
  <c r="H33" i="7"/>
  <c r="I33" i="7" s="1"/>
  <c r="Y33" i="7" s="1"/>
  <c r="K32" i="7"/>
  <c r="U31" i="7"/>
  <c r="K31" i="7"/>
  <c r="L31" i="7" s="1"/>
  <c r="H31" i="7"/>
  <c r="I31" i="7" s="1"/>
  <c r="Y31" i="7" s="1"/>
  <c r="U30" i="7"/>
  <c r="K30" i="7"/>
  <c r="L30" i="7" s="1"/>
  <c r="M30" i="7" s="1"/>
  <c r="AC30" i="7" s="1"/>
  <c r="AB30" i="7" s="1"/>
  <c r="H30" i="7"/>
  <c r="I30" i="7" s="1"/>
  <c r="U29" i="7"/>
  <c r="R29" i="7"/>
  <c r="AC29" i="7" s="1"/>
  <c r="AB29" i="7" s="1"/>
  <c r="U28" i="7"/>
  <c r="K28" i="7"/>
  <c r="L28" i="7" s="1"/>
  <c r="M28" i="7" s="1"/>
  <c r="AC28" i="7" s="1"/>
  <c r="AB28" i="7" s="1"/>
  <c r="H28" i="7"/>
  <c r="I28" i="7" s="1"/>
  <c r="Y28" i="7" s="1"/>
  <c r="U27" i="7"/>
  <c r="R27" i="7"/>
  <c r="Y27" i="7" s="1"/>
  <c r="K27" i="7"/>
  <c r="U26" i="7"/>
  <c r="K26" i="7"/>
  <c r="L26" i="7" s="1"/>
  <c r="H26" i="7"/>
  <c r="I26" i="7" s="1"/>
  <c r="Y26" i="7" s="1"/>
  <c r="U25" i="7"/>
  <c r="R25" i="7"/>
  <c r="Y25" i="7" s="1"/>
  <c r="AA25" i="7" s="1"/>
  <c r="K25" i="7"/>
  <c r="U24" i="7"/>
  <c r="K24" i="7"/>
  <c r="L24" i="7" s="1"/>
  <c r="M24" i="7" s="1"/>
  <c r="AC24" i="7" s="1"/>
  <c r="AB24" i="7" s="1"/>
  <c r="H24" i="7"/>
  <c r="U23" i="7"/>
  <c r="R23" i="7"/>
  <c r="AC23" i="7" s="1"/>
  <c r="AB23" i="7" s="1"/>
  <c r="K23" i="7"/>
  <c r="U22" i="7"/>
  <c r="K22" i="7"/>
  <c r="L22" i="7" s="1"/>
  <c r="H22" i="7"/>
  <c r="I22" i="7" s="1"/>
  <c r="U21" i="7"/>
  <c r="R21" i="7"/>
  <c r="Y21" i="7" s="1"/>
  <c r="K21" i="7"/>
  <c r="U20" i="7"/>
  <c r="K20" i="7"/>
  <c r="L20" i="7" s="1"/>
  <c r="M20" i="7" s="1"/>
  <c r="AC20" i="7" s="1"/>
  <c r="AB20" i="7" s="1"/>
  <c r="H20" i="7"/>
  <c r="I20" i="7" s="1"/>
  <c r="Y20" i="7" s="1"/>
  <c r="U19" i="7"/>
  <c r="R19" i="7"/>
  <c r="Y19" i="7" s="1"/>
  <c r="U18" i="7"/>
  <c r="K18" i="7"/>
  <c r="L18" i="7" s="1"/>
  <c r="M18" i="7" s="1"/>
  <c r="AC18" i="7" s="1"/>
  <c r="AB18" i="7" s="1"/>
  <c r="H18" i="7"/>
  <c r="U17" i="7"/>
  <c r="R17" i="7"/>
  <c r="K17" i="7"/>
  <c r="U16" i="7"/>
  <c r="R16" i="7"/>
  <c r="K16" i="7"/>
  <c r="L16" i="7" s="1"/>
  <c r="M16" i="7" s="1"/>
  <c r="AC16" i="7" s="1"/>
  <c r="AB16" i="7" s="1"/>
  <c r="H16" i="7"/>
  <c r="AC25" i="7" l="1"/>
  <c r="AB25" i="7" s="1"/>
  <c r="N16" i="7"/>
  <c r="Y22" i="7"/>
  <c r="Y30" i="7"/>
  <c r="AC27" i="7"/>
  <c r="AB27" i="7" s="1"/>
  <c r="Y34" i="7"/>
  <c r="AC19" i="7"/>
  <c r="AB19" i="7" s="1"/>
  <c r="Y29" i="7"/>
  <c r="AA29" i="7" s="1"/>
  <c r="AC21" i="7"/>
  <c r="AB21" i="7" s="1"/>
  <c r="N30" i="7"/>
  <c r="AC17" i="7"/>
  <c r="AB17" i="7" s="1"/>
  <c r="N18" i="7"/>
  <c r="N34" i="7"/>
  <c r="AA21" i="7"/>
  <c r="Z21" i="7"/>
  <c r="AD21" i="7" s="1"/>
  <c r="Z31" i="7"/>
  <c r="AA31" i="7"/>
  <c r="M31" i="7"/>
  <c r="AC31" i="7" s="1"/>
  <c r="AB31" i="7" s="1"/>
  <c r="N31" i="7"/>
  <c r="N24" i="7"/>
  <c r="AA19" i="7"/>
  <c r="Z19" i="7"/>
  <c r="AA27" i="7"/>
  <c r="Z27" i="7"/>
  <c r="AA20" i="7"/>
  <c r="Z20" i="7"/>
  <c r="AD20" i="7" s="1"/>
  <c r="Z22" i="7"/>
  <c r="AA22" i="7"/>
  <c r="Z26" i="7"/>
  <c r="AA26" i="7"/>
  <c r="AA33" i="7"/>
  <c r="Z33" i="7"/>
  <c r="AD33" i="7" s="1"/>
  <c r="AA28" i="7"/>
  <c r="Z28" i="7"/>
  <c r="AD28" i="7" s="1"/>
  <c r="AA34" i="7"/>
  <c r="Z34" i="7"/>
  <c r="AD34" i="7" s="1"/>
  <c r="M22" i="7"/>
  <c r="AC22" i="7" s="1"/>
  <c r="AB22" i="7" s="1"/>
  <c r="N22" i="7"/>
  <c r="M26" i="7"/>
  <c r="AC26" i="7" s="1"/>
  <c r="AB26" i="7" s="1"/>
  <c r="N26" i="7"/>
  <c r="AA30" i="7"/>
  <c r="Z30" i="7"/>
  <c r="AD30" i="7" s="1"/>
  <c r="I18" i="7"/>
  <c r="Y18" i="7" s="1"/>
  <c r="I16" i="7"/>
  <c r="Y16" i="7" s="1"/>
  <c r="N20" i="7"/>
  <c r="I24" i="7"/>
  <c r="Y24" i="7" s="1"/>
  <c r="Z25" i="7"/>
  <c r="AD25" i="7" s="1"/>
  <c r="N28" i="7"/>
  <c r="N33" i="7"/>
  <c r="Y35" i="7"/>
  <c r="Z29" i="7"/>
  <c r="AD29" i="7" s="1"/>
  <c r="Y23" i="7"/>
  <c r="AD27" i="7" l="1"/>
  <c r="AD19" i="7"/>
  <c r="AD22" i="7"/>
  <c r="AA18" i="7"/>
  <c r="Z18" i="7"/>
  <c r="AD18" i="7" s="1"/>
  <c r="Z23" i="7"/>
  <c r="AD23" i="7" s="1"/>
  <c r="AA23" i="7"/>
  <c r="AD31" i="7"/>
  <c r="AA16" i="7"/>
  <c r="Y17" i="7" s="1"/>
  <c r="Z16" i="7"/>
  <c r="AD16" i="7" s="1"/>
  <c r="Z35" i="7"/>
  <c r="AD35" i="7" s="1"/>
  <c r="AA35" i="7"/>
  <c r="Z24" i="7"/>
  <c r="AD24" i="7" s="1"/>
  <c r="AA24" i="7"/>
  <c r="AD26" i="7"/>
  <c r="Z17" i="7" l="1"/>
  <c r="AD17" i="7" s="1"/>
  <c r="AA17" i="7"/>
  <c r="AC31" i="6" l="1"/>
  <c r="AB31" i="6" s="1"/>
  <c r="U31" i="6"/>
  <c r="K31" i="6"/>
  <c r="AC30" i="6"/>
  <c r="AB30" i="6" s="1"/>
  <c r="U30" i="6"/>
  <c r="Y30" i="6" s="1"/>
  <c r="U29" i="6"/>
  <c r="K29" i="6"/>
  <c r="L29" i="6" s="1"/>
  <c r="H29" i="6"/>
  <c r="I29" i="6" s="1"/>
  <c r="U28" i="6"/>
  <c r="R28" i="6"/>
  <c r="U27" i="6"/>
  <c r="R27" i="6"/>
  <c r="AB26" i="6"/>
  <c r="AA26" i="6"/>
  <c r="Z26" i="6"/>
  <c r="R26" i="6"/>
  <c r="K26" i="6"/>
  <c r="L26" i="6" s="1"/>
  <c r="M26" i="6" s="1"/>
  <c r="AC27" i="6" s="1"/>
  <c r="AB27" i="6" s="1"/>
  <c r="H26" i="6"/>
  <c r="U25" i="6"/>
  <c r="R25" i="6"/>
  <c r="K25" i="6"/>
  <c r="U24" i="6"/>
  <c r="R24" i="6"/>
  <c r="K24" i="6"/>
  <c r="L24" i="6" s="1"/>
  <c r="M24" i="6" s="1"/>
  <c r="H24" i="6"/>
  <c r="U23" i="6"/>
  <c r="R23" i="6"/>
  <c r="K23" i="6"/>
  <c r="U22" i="6"/>
  <c r="R22" i="6"/>
  <c r="K22" i="6"/>
  <c r="L22" i="6" s="1"/>
  <c r="H22" i="6"/>
  <c r="I22" i="6" s="1"/>
  <c r="U21" i="6"/>
  <c r="R21" i="6"/>
  <c r="K21" i="6"/>
  <c r="U20" i="6"/>
  <c r="R20" i="6"/>
  <c r="K20" i="6"/>
  <c r="L20" i="6" s="1"/>
  <c r="H20" i="6"/>
  <c r="I20" i="6" s="1"/>
  <c r="U19" i="6"/>
  <c r="R19" i="6"/>
  <c r="K19" i="6"/>
  <c r="U18" i="6"/>
  <c r="R18" i="6"/>
  <c r="K18" i="6"/>
  <c r="L18" i="6" s="1"/>
  <c r="H18" i="6"/>
  <c r="I18" i="6" s="1"/>
  <c r="U17" i="6"/>
  <c r="R17" i="6"/>
  <c r="Y17" i="6" s="1"/>
  <c r="U16" i="6"/>
  <c r="R16" i="6"/>
  <c r="AC16" i="6" s="1"/>
  <c r="AB16" i="6" s="1"/>
  <c r="U15" i="6"/>
  <c r="R15" i="6"/>
  <c r="K15" i="6"/>
  <c r="L15" i="6" s="1"/>
  <c r="H15" i="6"/>
  <c r="I15" i="6" s="1"/>
  <c r="N18" i="6" l="1"/>
  <c r="AC17" i="6"/>
  <c r="AB17" i="6" s="1"/>
  <c r="Y29" i="6"/>
  <c r="AD26" i="6"/>
  <c r="Y15" i="6"/>
  <c r="AA15" i="6" s="1"/>
  <c r="Y16" i="6"/>
  <c r="Z16" i="6" s="1"/>
  <c r="AD16" i="6" s="1"/>
  <c r="M22" i="6"/>
  <c r="AC22" i="6" s="1"/>
  <c r="N22" i="6"/>
  <c r="N29" i="6"/>
  <c r="M29" i="6"/>
  <c r="AC29" i="6" s="1"/>
  <c r="AB29" i="6" s="1"/>
  <c r="AA17" i="6"/>
  <c r="Z17" i="6"/>
  <c r="AD17" i="6" s="1"/>
  <c r="AA30" i="6"/>
  <c r="Z30" i="6"/>
  <c r="AD30" i="6" s="1"/>
  <c r="N20" i="6"/>
  <c r="M20" i="6"/>
  <c r="AC20" i="6" s="1"/>
  <c r="AA29" i="6"/>
  <c r="Y31" i="6" s="1"/>
  <c r="Z29" i="6"/>
  <c r="N15" i="6"/>
  <c r="M15" i="6"/>
  <c r="AC15" i="6" s="1"/>
  <c r="N26" i="6"/>
  <c r="N24" i="6"/>
  <c r="I26" i="6"/>
  <c r="Y27" i="6" s="1"/>
  <c r="I24" i="6"/>
  <c r="Y24" i="6" s="1"/>
  <c r="M18" i="6"/>
  <c r="AC18" i="6" s="1"/>
  <c r="Y20" i="6"/>
  <c r="Y18" i="6"/>
  <c r="Y22" i="6"/>
  <c r="AC24" i="6"/>
  <c r="AA16" i="6" l="1"/>
  <c r="AB22" i="6"/>
  <c r="AC25" i="6"/>
  <c r="AB25" i="6" s="1"/>
  <c r="Z15" i="6"/>
  <c r="AD29" i="6"/>
  <c r="AA24" i="6"/>
  <c r="Y25" i="6" s="1"/>
  <c r="Z24" i="6"/>
  <c r="AA18" i="6"/>
  <c r="Y19" i="6" s="1"/>
  <c r="Z18" i="6"/>
  <c r="AB15" i="6"/>
  <c r="AD15" i="6" s="1"/>
  <c r="AC19" i="6"/>
  <c r="AB19" i="6" s="1"/>
  <c r="Z27" i="6"/>
  <c r="AD27" i="6" s="1"/>
  <c r="AA27" i="6"/>
  <c r="Y28" i="6" s="1"/>
  <c r="AC21" i="6"/>
  <c r="AB21" i="6" s="1"/>
  <c r="AB18" i="6"/>
  <c r="AC28" i="6"/>
  <c r="AB28" i="6" s="1"/>
  <c r="AB24" i="6"/>
  <c r="AA22" i="6"/>
  <c r="Y23" i="6" s="1"/>
  <c r="Z22" i="6"/>
  <c r="AA20" i="6"/>
  <c r="Y21" i="6" s="1"/>
  <c r="Z20" i="6"/>
  <c r="Z31" i="6"/>
  <c r="AD31" i="6" s="1"/>
  <c r="AA31" i="6"/>
  <c r="AB20" i="6"/>
  <c r="AC23" i="6"/>
  <c r="AB23" i="6" s="1"/>
  <c r="AD22" i="6" l="1"/>
  <c r="AD18" i="6"/>
  <c r="AA21" i="6"/>
  <c r="Z21" i="6"/>
  <c r="AD21" i="6" s="1"/>
  <c r="AA23" i="6"/>
  <c r="Z23" i="6"/>
  <c r="AD23" i="6" s="1"/>
  <c r="Z19" i="6"/>
  <c r="AD19" i="6" s="1"/>
  <c r="AA19" i="6"/>
  <c r="AD24" i="6"/>
  <c r="AD20" i="6"/>
  <c r="Z28" i="6"/>
  <c r="AD28" i="6" s="1"/>
  <c r="AA28" i="6"/>
  <c r="AA25" i="6"/>
  <c r="Z25" i="6"/>
  <c r="AD25" i="6" s="1"/>
  <c r="U24" i="4" l="1"/>
  <c r="R24" i="4"/>
  <c r="K24" i="4"/>
  <c r="U23" i="4"/>
  <c r="R23" i="4"/>
  <c r="K23" i="4"/>
  <c r="L23" i="4" s="1"/>
  <c r="H23" i="4"/>
  <c r="I23" i="4" s="1"/>
  <c r="U22" i="4"/>
  <c r="R22" i="4"/>
  <c r="K22" i="4"/>
  <c r="U21" i="4"/>
  <c r="R21" i="4"/>
  <c r="K21" i="4"/>
  <c r="L21" i="4" s="1"/>
  <c r="M21" i="4" s="1"/>
  <c r="H21" i="4"/>
  <c r="I21" i="4" s="1"/>
  <c r="U20" i="4"/>
  <c r="R20" i="4"/>
  <c r="K20" i="4"/>
  <c r="U19" i="4"/>
  <c r="R19" i="4"/>
  <c r="K19" i="4"/>
  <c r="L19" i="4" s="1"/>
  <c r="M19" i="4" s="1"/>
  <c r="H19" i="4"/>
  <c r="U18" i="4"/>
  <c r="R18" i="4"/>
  <c r="K18" i="4"/>
  <c r="U17" i="4"/>
  <c r="R17" i="4"/>
  <c r="K17" i="4"/>
  <c r="L17" i="4" s="1"/>
  <c r="H17" i="4"/>
  <c r="I17" i="4" s="1"/>
  <c r="U16" i="4"/>
  <c r="R16" i="4"/>
  <c r="K16" i="4"/>
  <c r="U15" i="4"/>
  <c r="R15" i="4"/>
  <c r="K15" i="4"/>
  <c r="L15" i="4" s="1"/>
  <c r="M15" i="4" s="1"/>
  <c r="H15" i="4"/>
  <c r="AC21" i="4" l="1"/>
  <c r="Y21" i="4"/>
  <c r="Z21" i="4" s="1"/>
  <c r="N21" i="4"/>
  <c r="AB21" i="4"/>
  <c r="AC24" i="4"/>
  <c r="AB24" i="4" s="1"/>
  <c r="M23" i="4"/>
  <c r="AC23" i="4" s="1"/>
  <c r="AB23" i="4" s="1"/>
  <c r="N23" i="4"/>
  <c r="N17" i="4"/>
  <c r="M17" i="4"/>
  <c r="AC17" i="4" s="1"/>
  <c r="AB17" i="4" s="1"/>
  <c r="N15" i="4"/>
  <c r="N19" i="4"/>
  <c r="Y17" i="4"/>
  <c r="I19" i="4"/>
  <c r="Y19" i="4" s="1"/>
  <c r="AC19" i="4"/>
  <c r="AB19" i="4" s="1"/>
  <c r="I15" i="4"/>
  <c r="Y15" i="4" s="1"/>
  <c r="AC15" i="4"/>
  <c r="AB15" i="4" s="1"/>
  <c r="Y23" i="4"/>
  <c r="AC22" i="4" l="1"/>
  <c r="AB22" i="4" s="1"/>
  <c r="AD21" i="4"/>
  <c r="AA21" i="4"/>
  <c r="Y22" i="4" s="1"/>
  <c r="AA22" i="4" s="1"/>
  <c r="AC18" i="4"/>
  <c r="AB18" i="4" s="1"/>
  <c r="Z15" i="4"/>
  <c r="AD15" i="4" s="1"/>
  <c r="AA15" i="4"/>
  <c r="Y16" i="4" s="1"/>
  <c r="AA19" i="4"/>
  <c r="Y20" i="4" s="1"/>
  <c r="Z19" i="4"/>
  <c r="AD19" i="4" s="1"/>
  <c r="AC20" i="4"/>
  <c r="AB20" i="4" s="1"/>
  <c r="AC16" i="4"/>
  <c r="AB16" i="4" s="1"/>
  <c r="Z17" i="4"/>
  <c r="AD17" i="4" s="1"/>
  <c r="AA17" i="4"/>
  <c r="Y18" i="4" s="1"/>
  <c r="Z23" i="4"/>
  <c r="AD23" i="4" s="1"/>
  <c r="AA23" i="4"/>
  <c r="Y24" i="4" s="1"/>
  <c r="Z22" i="4" l="1"/>
  <c r="AD22" i="4" s="1"/>
  <c r="Z20" i="4"/>
  <c r="AD20" i="4" s="1"/>
  <c r="AA20" i="4"/>
  <c r="AA18" i="4"/>
  <c r="Z18" i="4"/>
  <c r="AD18" i="4" s="1"/>
  <c r="Z24" i="4"/>
  <c r="AD24" i="4" s="1"/>
  <c r="AA24" i="4"/>
  <c r="AA16" i="4"/>
  <c r="Z16" i="4"/>
  <c r="AD16" i="4" s="1"/>
  <c r="U17" i="5" l="1"/>
  <c r="R17" i="5"/>
  <c r="K17" i="5"/>
  <c r="U16" i="5"/>
  <c r="R16" i="5"/>
  <c r="K16" i="5"/>
  <c r="L16" i="5" s="1"/>
  <c r="M16" i="5" s="1"/>
  <c r="H16" i="5"/>
  <c r="AC17" i="5" l="1"/>
  <c r="AB17" i="5" s="1"/>
  <c r="N16" i="5"/>
  <c r="I16" i="5"/>
  <c r="Y16" i="5" s="1"/>
  <c r="AC16" i="5"/>
  <c r="AB16" i="5" s="1"/>
  <c r="Z16" i="5" l="1"/>
  <c r="AD16" i="5" s="1"/>
  <c r="AA16" i="5"/>
  <c r="Y17" i="5" s="1"/>
  <c r="Z17" i="5" l="1"/>
  <c r="AD17" i="5" s="1"/>
  <c r="AA17" i="5"/>
  <c r="U37" i="5" l="1"/>
  <c r="R37" i="5"/>
  <c r="K37" i="5"/>
  <c r="U36" i="5"/>
  <c r="R36" i="5"/>
  <c r="K36" i="5"/>
  <c r="L36" i="5" s="1"/>
  <c r="H36" i="5"/>
  <c r="I36" i="5" s="1"/>
  <c r="U35" i="5"/>
  <c r="R35" i="5"/>
  <c r="U34" i="5"/>
  <c r="R34" i="5"/>
  <c r="L34" i="5"/>
  <c r="H34" i="5"/>
  <c r="I34" i="5" s="1"/>
  <c r="K33" i="5"/>
  <c r="AB32" i="5"/>
  <c r="U32" i="5"/>
  <c r="K32" i="5"/>
  <c r="L32" i="5" s="1"/>
  <c r="H32" i="5"/>
  <c r="I32" i="5" s="1"/>
  <c r="U31" i="5"/>
  <c r="R31" i="5"/>
  <c r="K31" i="5"/>
  <c r="U30" i="5"/>
  <c r="R30" i="5"/>
  <c r="K30" i="5"/>
  <c r="L30" i="5" s="1"/>
  <c r="H30" i="5"/>
  <c r="I30" i="5" s="1"/>
  <c r="AC35" i="5" l="1"/>
  <c r="AB35" i="5" s="1"/>
  <c r="Y30" i="5"/>
  <c r="AA30" i="5" s="1"/>
  <c r="Y31" i="5" s="1"/>
  <c r="N34" i="5"/>
  <c r="Y35" i="5"/>
  <c r="Z35" i="5" s="1"/>
  <c r="AD35" i="5" s="1"/>
  <c r="N32" i="5"/>
  <c r="M32" i="5"/>
  <c r="N30" i="5"/>
  <c r="M30" i="5"/>
  <c r="AC30" i="5" s="1"/>
  <c r="N36" i="5"/>
  <c r="M36" i="5"/>
  <c r="AC36" i="5" s="1"/>
  <c r="AB36" i="5" s="1"/>
  <c r="M34" i="5"/>
  <c r="AC34" i="5" s="1"/>
  <c r="Y36" i="5"/>
  <c r="Y34" i="5"/>
  <c r="AA35" i="5" l="1"/>
  <c r="Z30" i="5"/>
  <c r="AC37" i="5"/>
  <c r="AB37" i="5" s="1"/>
  <c r="AB34" i="5"/>
  <c r="AA31" i="5"/>
  <c r="Z31" i="5"/>
  <c r="Z36" i="5"/>
  <c r="AD36" i="5" s="1"/>
  <c r="AA36" i="5"/>
  <c r="Y37" i="5" s="1"/>
  <c r="AC31" i="5"/>
  <c r="AB31" i="5" s="1"/>
  <c r="AB30" i="5"/>
  <c r="AD30" i="5" s="1"/>
  <c r="AA34" i="5"/>
  <c r="Z34" i="5"/>
  <c r="AD31" i="5" l="1"/>
  <c r="AD34" i="5"/>
  <c r="AA37" i="5"/>
  <c r="Z37" i="5"/>
  <c r="AD37" i="5" s="1"/>
  <c r="U27" i="2" l="1"/>
  <c r="R27" i="2"/>
  <c r="K27" i="2"/>
  <c r="U26" i="2"/>
  <c r="R26" i="2"/>
  <c r="K26" i="2"/>
  <c r="L26" i="2" s="1"/>
  <c r="H26" i="2"/>
  <c r="I26" i="2" s="1"/>
  <c r="U25" i="2"/>
  <c r="R25" i="2"/>
  <c r="K25" i="2"/>
  <c r="U24" i="2"/>
  <c r="R24" i="2"/>
  <c r="K24" i="2"/>
  <c r="L24" i="2" s="1"/>
  <c r="H24" i="2"/>
  <c r="I24" i="2" s="1"/>
  <c r="U23" i="2"/>
  <c r="R23" i="2"/>
  <c r="K23" i="2"/>
  <c r="U22" i="2"/>
  <c r="R22" i="2"/>
  <c r="K22" i="2"/>
  <c r="L22" i="2" s="1"/>
  <c r="M22" i="2" s="1"/>
  <c r="H22" i="2"/>
  <c r="I22" i="2" s="1"/>
  <c r="Y22" i="2" s="1"/>
  <c r="U21" i="2"/>
  <c r="R21" i="2"/>
  <c r="K21" i="2"/>
  <c r="U20" i="2"/>
  <c r="R20" i="2"/>
  <c r="K20" i="2"/>
  <c r="L20" i="2" s="1"/>
  <c r="M20" i="2" s="1"/>
  <c r="H20" i="2"/>
  <c r="I20" i="2" s="1"/>
  <c r="U19" i="2"/>
  <c r="R19" i="2"/>
  <c r="K19" i="2"/>
  <c r="U18" i="2"/>
  <c r="R18" i="2"/>
  <c r="K18" i="2"/>
  <c r="L18" i="2" s="1"/>
  <c r="M18" i="2" s="1"/>
  <c r="H18" i="2"/>
  <c r="U17" i="2"/>
  <c r="R17" i="2"/>
  <c r="K17" i="2"/>
  <c r="U16" i="2"/>
  <c r="R16" i="2"/>
  <c r="K16" i="2"/>
  <c r="L16" i="2" s="1"/>
  <c r="M16" i="2" s="1"/>
  <c r="H16" i="2"/>
  <c r="Y20" i="2" l="1"/>
  <c r="AC20" i="2"/>
  <c r="N26" i="2"/>
  <c r="AC22" i="2"/>
  <c r="N18" i="2"/>
  <c r="N22" i="2"/>
  <c r="Z20" i="2"/>
  <c r="AA20" i="2"/>
  <c r="Y21" i="2" s="1"/>
  <c r="AA22" i="2"/>
  <c r="Y23" i="2" s="1"/>
  <c r="Z22" i="2"/>
  <c r="AC23" i="2"/>
  <c r="AB23" i="2" s="1"/>
  <c r="AB20" i="2"/>
  <c r="AC25" i="2"/>
  <c r="AB25" i="2" s="1"/>
  <c r="AB22" i="2"/>
  <c r="N24" i="2"/>
  <c r="M24" i="2"/>
  <c r="AC24" i="2" s="1"/>
  <c r="N16" i="2"/>
  <c r="I18" i="2"/>
  <c r="Y18" i="2" s="1"/>
  <c r="I16" i="2"/>
  <c r="Y16" i="2" s="1"/>
  <c r="AC18" i="2"/>
  <c r="AB18" i="2" s="1"/>
  <c r="N20" i="2"/>
  <c r="Y26" i="2"/>
  <c r="M26" i="2"/>
  <c r="AC26" i="2" s="1"/>
  <c r="AB26" i="2" s="1"/>
  <c r="AC16" i="2"/>
  <c r="AB16" i="2" s="1"/>
  <c r="Y24" i="2"/>
  <c r="AD20" i="2" l="1"/>
  <c r="AA16" i="2"/>
  <c r="Y17" i="2" s="1"/>
  <c r="Z16" i="2"/>
  <c r="AD16" i="2" s="1"/>
  <c r="AA26" i="2"/>
  <c r="Y27" i="2" s="1"/>
  <c r="Z26" i="2"/>
  <c r="AD26" i="2" s="1"/>
  <c r="AD22" i="2"/>
  <c r="AC27" i="2"/>
  <c r="AB27" i="2" s="1"/>
  <c r="AB24" i="2"/>
  <c r="AA23" i="2"/>
  <c r="Z23" i="2"/>
  <c r="AD23" i="2" s="1"/>
  <c r="AC17" i="2"/>
  <c r="AB17" i="2" s="1"/>
  <c r="Z24" i="2"/>
  <c r="AA24" i="2"/>
  <c r="Y25" i="2" s="1"/>
  <c r="AA18" i="2"/>
  <c r="Y19" i="2" s="1"/>
  <c r="Z18" i="2"/>
  <c r="AD18" i="2" s="1"/>
  <c r="AC21" i="2"/>
  <c r="AB21" i="2" s="1"/>
  <c r="AA21" i="2"/>
  <c r="Z21" i="2"/>
  <c r="AC19" i="2"/>
  <c r="AB19" i="2" s="1"/>
  <c r="AD24" i="2" l="1"/>
  <c r="AD21" i="2"/>
  <c r="AA19" i="2"/>
  <c r="Z19" i="2"/>
  <c r="AD19" i="2" s="1"/>
  <c r="Z17" i="2"/>
  <c r="AD17" i="2" s="1"/>
  <c r="AA17" i="2"/>
  <c r="Z27" i="2"/>
  <c r="AD27" i="2" s="1"/>
  <c r="AA27" i="2"/>
  <c r="Z25" i="2"/>
  <c r="AD25" i="2" s="1"/>
  <c r="AA2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TAMARA VALENCIA</author>
  </authors>
  <commentList>
    <comment ref="BB51" authorId="0" shapeId="0" xr:uid="{41472A1F-D6AA-43A9-8CBB-2444D733FDEE}">
      <text>
        <r>
          <rPr>
            <b/>
            <sz val="9"/>
            <color indexed="81"/>
            <rFont val="Tahoma"/>
            <charset val="1"/>
          </rPr>
          <t>TAMARA VALENCIA:</t>
        </r>
        <r>
          <rPr>
            <sz val="9"/>
            <color indexed="81"/>
            <rFont val="Tahoma"/>
            <charset val="1"/>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 ref="BB66" authorId="0" shapeId="0" xr:uid="{0EE061ED-ADF1-4553-8E7A-3CAD3E72464C}">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TAMARA VALENCIA</author>
  </authors>
  <commentList>
    <comment ref="E24" authorId="0" shapeId="0" xr:uid="{2ECB811E-6915-4A4E-9AB1-BC2C461B3562}">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TAMARA VALENCIA</author>
  </authors>
  <commentList>
    <comment ref="E32" authorId="0" shapeId="0" xr:uid="{86B56742-DA53-400A-BAC9-5B0BD3D39F08}">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TAMARA VALENCIA</author>
  </authors>
  <commentList>
    <comment ref="E31" authorId="0" shapeId="0" xr:uid="{5F7CC75B-79E6-4E15-99A6-EC7AAD3CD340}">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TAMARA VALENCIA</author>
  </authors>
  <commentList>
    <comment ref="E25" authorId="0" shapeId="0" xr:uid="{95FE12C6-A1C8-4A71-9D8D-157914DE0333}">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TAMARA VALENCIA</author>
  </authors>
  <commentList>
    <comment ref="E20" authorId="0" shapeId="0" xr:uid="{15C62653-9C07-4815-A04D-CBDB33F3E91F}">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 ref="E56" authorId="0" shapeId="0" xr:uid="{73F7B592-A9F0-48EA-BD78-A354D5FB3FDB}">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TAMARA VALENCIA</author>
  </authors>
  <commentList>
    <comment ref="E28" authorId="0" shapeId="0" xr:uid="{7393DE98-6994-48C7-92B3-9AC1E8C03E2F}">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 ref="E61" authorId="0" shapeId="0" xr:uid="{377A0D28-DEF9-4205-AB12-687E74B6E727}">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TAMARA VALENCIA</author>
    <author/>
  </authors>
  <commentList>
    <comment ref="E55" authorId="0" shapeId="0" xr:uid="{129B5CAB-E24E-4A58-990D-6411878CBE71}">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 ref="E88" authorId="1" shapeId="0" xr:uid="{469BAD68-B71B-4573-AB76-E73BEDE97FAC}">
      <text>
        <r>
          <rPr>
            <sz val="11"/>
            <color theme="1"/>
            <rFont val="Calibri"/>
            <family val="2"/>
            <scheme val="minor"/>
          </rPr>
          <t>======
ID#AAABvqs-a2M
TAMARA VALENCIA    (2026-03-05 16:23:00)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TAMARA VALENCIA</author>
  </authors>
  <commentList>
    <comment ref="E35" authorId="0" shapeId="0" xr:uid="{51918EE2-2D5B-48B6-801A-A0C78B0AB0F7}">
      <text>
        <r>
          <rPr>
            <b/>
            <sz val="9"/>
            <color indexed="81"/>
            <rFont val="Tahoma"/>
            <charset val="1"/>
          </rPr>
          <t>TAMARA VALENCIA:</t>
        </r>
        <r>
          <rPr>
            <sz val="9"/>
            <color indexed="81"/>
            <rFont val="Tahoma"/>
            <charset val="1"/>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TAMARA VALENCIA</author>
  </authors>
  <commentList>
    <comment ref="AZ25" authorId="0" shapeId="0" xr:uid="{26C985DF-7112-4A03-9081-D7951971AC48}">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TAMARA VALENCIA</author>
  </authors>
  <commentList>
    <comment ref="AX6" authorId="0" shapeId="0" xr:uid="{4C30F1C0-2B63-4863-8E7F-BC3040CD849D}">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 ref="AX58" authorId="0" shapeId="0" xr:uid="{100E8AB6-7594-440E-BFAD-E8464976D835}">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TAMARA VALENCIA</author>
  </authors>
  <commentList>
    <comment ref="BA27" authorId="0" shapeId="0" xr:uid="{678FE295-F711-48A5-B692-35A3B4C57144}">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TAMARA VALENCIA</author>
  </authors>
  <commentList>
    <comment ref="P15" authorId="0" shapeId="0" xr:uid="{826F3059-D86C-4A59-B0BF-64F564FC1D3B}">
      <text>
        <r>
          <rPr>
            <b/>
            <sz val="9"/>
            <color indexed="81"/>
            <rFont val="Tahoma"/>
            <family val="2"/>
          </rPr>
          <t>TAMARA VALENCIA:</t>
        </r>
        <r>
          <rPr>
            <sz val="9"/>
            <color indexed="81"/>
            <rFont val="Tahoma"/>
            <family val="2"/>
          </rPr>
          <t xml:space="preserve">
Tener en cuenta los criterios para definir los controles: responsable, acción, complemento (dispositiva 68)</t>
        </r>
      </text>
    </comment>
    <comment ref="BF39" authorId="0" shapeId="0" xr:uid="{0851B188-096F-4BDF-9B54-94ED8BA50B5E}">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TAMARA VALENCIA</author>
  </authors>
  <commentList>
    <comment ref="E40" authorId="0" shapeId="0" xr:uid="{4FFC4444-A312-49FF-8EC5-6C6D4EB516AF}">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TAMARA VALENCIA</author>
  </authors>
  <commentList>
    <comment ref="BD56" authorId="0" shapeId="0" xr:uid="{DDB2D01A-FFB1-4AF8-A5ED-2B63F039495C}">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TAMARA VALENCIA</author>
    <author/>
  </authors>
  <commentList>
    <comment ref="E26" authorId="0" shapeId="0" xr:uid="{CA81C13A-6083-433E-8C16-57C808E3AE32}">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 ref="E54" authorId="0" shapeId="0" xr:uid="{A18B79A1-7B1A-4D12-B74F-79B6764B2952}">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 ref="E90" authorId="0" shapeId="0" xr:uid="{6D9933FA-A023-4A8B-B63D-D48237CE92A7}">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 ref="E134" authorId="1" shapeId="0" xr:uid="{79A06239-9A9A-4E5C-B40F-12A55AFB832D}">
      <text>
        <r>
          <rPr>
            <sz val="11"/>
            <color theme="1"/>
            <rFont val="Calibri"/>
            <family val="2"/>
            <scheme val="minor"/>
          </rPr>
          <t>======
ID#AAAB0hVrL4Q
TAMARA VALENCIA    (2026-02-18 16:57:11)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 ref="E158" authorId="1" shapeId="0" xr:uid="{580F10DF-A0EA-460D-ABD4-2AC6EA06D3E8}">
      <text>
        <r>
          <rPr>
            <sz val="11"/>
            <color theme="1"/>
            <rFont val="Calibri"/>
            <family val="2"/>
            <scheme val="minor"/>
          </rPr>
          <t>======
ID#AAAB150nQ68
ASUS    (2026-03-14 17:09:55)
Para determinar que el riesgo sea de corrupción debe cumplir con las siguientes 4 premisas:
*Acción u omisión
*Uso del poder
*Desviación de la gestión de lo público
*Beneficio Privado</t>
        </r>
      </text>
    </comment>
    <comment ref="E160" authorId="1" shapeId="0" xr:uid="{36E24658-5569-4AAC-9094-2874D0AA3A69}">
      <text>
        <r>
          <rPr>
            <sz val="11"/>
            <color theme="1"/>
            <rFont val="Calibri"/>
            <family val="2"/>
            <scheme val="minor"/>
          </rPr>
          <t>======
ID#AAAB150nQ60
ASUS    (2026-03-14 17:09:55)
No se realizó ninguna corrección, revisar en el cuadro de sugerencias y observaciones</t>
        </r>
      </text>
    </comment>
    <comment ref="E162" authorId="1" shapeId="0" xr:uid="{A3A34DC7-42AB-46AA-850A-1E853C47CB78}">
      <text>
        <r>
          <rPr>
            <sz val="11"/>
            <color theme="1"/>
            <rFont val="Calibri"/>
            <family val="2"/>
            <scheme val="minor"/>
          </rPr>
          <t>======
ID#AAAB150nQ64
ASUS    (2026-03-14 17:09:55)
No se realizó ninguna corrección, revisar en el cuadro de sugerencias y observaciones</t>
        </r>
      </text>
    </comment>
    <comment ref="E166" authorId="1" shapeId="0" xr:uid="{C580E934-5599-4AAB-B1D9-A22EE1DF41E6}">
      <text>
        <r>
          <rPr>
            <sz val="11"/>
            <color theme="1"/>
            <rFont val="Calibri"/>
            <family val="2"/>
            <scheme val="minor"/>
          </rPr>
          <t>======
ID#AAAB15v31QE
TAMARA VALENCIA    (2026-03-14 16:32:20)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TAMARA VALENCIA</author>
    <author/>
  </authors>
  <commentList>
    <comment ref="E28" authorId="0" shapeId="0" xr:uid="{65FDB2E6-8658-4E30-A7C2-6ADC60DCA841}">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 ref="E74" authorId="1" shapeId="0" xr:uid="{72CCAA48-F415-4344-BCB6-2B4D9EC62AE3}">
      <text>
        <r>
          <rPr>
            <sz val="11"/>
            <color theme="1"/>
            <rFont val="Calibri"/>
            <family val="2"/>
            <scheme val="minor"/>
          </rPr>
          <t>======
ID#AAABvhI4Eig
TAMARA VALENCIA    (2026-02-24 14:07:50)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 ref="E103" authorId="0" shapeId="0" xr:uid="{72C56457-123B-4DF2-B64B-103790CF9E6D}">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 ref="E135" authorId="0" shapeId="0" xr:uid="{096E0DFD-136A-46CE-80B1-44CF87011026}">
      <text>
        <r>
          <rPr>
            <b/>
            <sz val="9"/>
            <color indexed="81"/>
            <rFont val="Tahoma"/>
            <family val="2"/>
          </rPr>
          <t>TAMARA VALENCIA:</t>
        </r>
        <r>
          <rPr>
            <sz val="9"/>
            <color indexed="81"/>
            <rFont val="Tahoma"/>
            <family val="2"/>
          </rPr>
          <t xml:space="preserve">
Cambiar la lista por :
Riesgo de Gestión
Riesgo Fiscal
Seguridad de la información (Pérdida de Disponibilidad)
Seguridad de la Información (Pérdida de Confidencialidad)
Seguridad de la Información (Pérdida de Integridad)
Corrupción (Soborno) 
Corrupción (Fraude)
Conflíctos de interés
FA/FT/FP</t>
        </r>
      </text>
    </comment>
  </commentList>
</comments>
</file>

<file path=xl/sharedStrings.xml><?xml version="1.0" encoding="utf-8"?>
<sst xmlns="http://schemas.openxmlformats.org/spreadsheetml/2006/main" count="5870" uniqueCount="1355">
  <si>
    <t xml:space="preserve"> </t>
  </si>
  <si>
    <t xml:space="preserve">Proceso Direccionamiento y Planeación Estratégica   </t>
  </si>
  <si>
    <t>Código: DPE-FO-39</t>
  </si>
  <si>
    <t>Subproceso Gestión de Mejora Continua</t>
  </si>
  <si>
    <t>Versión:
04</t>
  </si>
  <si>
    <t>Fecha: 
30/1/2026</t>
  </si>
  <si>
    <t>Formato Mapa de Riesgos Institucional</t>
  </si>
  <si>
    <t xml:space="preserve">Página 1 de 1 </t>
  </si>
  <si>
    <t>Proceso:</t>
  </si>
  <si>
    <t>Comunicación Institucional</t>
  </si>
  <si>
    <t>Subproceso</t>
  </si>
  <si>
    <t>Tecnologias de la Información y las Comunicaciones</t>
  </si>
  <si>
    <t>Objetivo</t>
  </si>
  <si>
    <t>Establecer, Implementar, administrar y proveer el uso de tecnologias de la información en la entidad.</t>
  </si>
  <si>
    <t>Alcance</t>
  </si>
  <si>
    <t>Aplica para todos los procesos de la Alcaldía de San José de Cúcuta.</t>
  </si>
  <si>
    <t>Identificación del riesgo</t>
  </si>
  <si>
    <t>Análisis del riesgo inherente</t>
  </si>
  <si>
    <t>Evaluación del riesgo - Valoración de los controles</t>
  </si>
  <si>
    <t>Evaluación del riesgo - Nivel del riesgo residual</t>
  </si>
  <si>
    <t>Plan de Acción</t>
  </si>
  <si>
    <t xml:space="preserve">Referencia </t>
  </si>
  <si>
    <t>Impacto</t>
  </si>
  <si>
    <t>Causa Inmediata</t>
  </si>
  <si>
    <t>Causa Raíz</t>
  </si>
  <si>
    <t>Descripción del Riesgo</t>
  </si>
  <si>
    <t>Clasificación del Riesgo</t>
  </si>
  <si>
    <t>Frecuencia con la cual se realiza la actividad</t>
  </si>
  <si>
    <t>Probabilidad Inherente</t>
  </si>
  <si>
    <t>%</t>
  </si>
  <si>
    <t>Criterios de impacto</t>
  </si>
  <si>
    <t>Observación de criterio</t>
  </si>
  <si>
    <t>Impacto 
Inherente</t>
  </si>
  <si>
    <t>Zona de Riesgo Inherente</t>
  </si>
  <si>
    <t>No. Control</t>
  </si>
  <si>
    <t>Descripción del Control</t>
  </si>
  <si>
    <t>Indicador</t>
  </si>
  <si>
    <t>Afectación</t>
  </si>
  <si>
    <t>Atributos</t>
  </si>
  <si>
    <t>Probabilidad Residual</t>
  </si>
  <si>
    <t>Probabilidad Residual Final</t>
  </si>
  <si>
    <t>Impacto Residual Final</t>
  </si>
  <si>
    <t>Zona de Riesgo Final</t>
  </si>
  <si>
    <t>Tratamiento</t>
  </si>
  <si>
    <t>Responsable</t>
  </si>
  <si>
    <t>Fecha Implementación</t>
  </si>
  <si>
    <t>Fecha Seguimiento</t>
  </si>
  <si>
    <t>Seguimiento</t>
  </si>
  <si>
    <t>Estado</t>
  </si>
  <si>
    <t>Tipo</t>
  </si>
  <si>
    <t>Implementación</t>
  </si>
  <si>
    <t>Calificación</t>
  </si>
  <si>
    <t>Documentación</t>
  </si>
  <si>
    <t>Frecuencia</t>
  </si>
  <si>
    <t>Evidencia</t>
  </si>
  <si>
    <t>Económico y Reputacional</t>
  </si>
  <si>
    <t>inadecuada gestión por la alta demanda de validaciones de hojas de vida del Sigep II</t>
  </si>
  <si>
    <t>Debido al desconocimiento de los procesos internos de la entidad.</t>
  </si>
  <si>
    <t>Posibilidad impacto de pérdida reputacional por la inadecuada gestión por la alta demanda de validaciones de hojas de vida del SIGEP II debido al desconocimiento de los procesos internos de la entidad.</t>
  </si>
  <si>
    <t>Riesgo de Gestión</t>
  </si>
  <si>
    <t xml:space="preserve">     El riesgo afecta la imagen de alguna área de la organización</t>
  </si>
  <si>
    <t>El funcionario encargado de la validaciones de sigep llevara un registro con un formato establecido en donde se evidencia el orden de las valdiaciones por dependencia</t>
  </si>
  <si>
    <t># de hojas de vida validadas / # de hojas de vida enviadas a validar</t>
  </si>
  <si>
    <t>Preventivo</t>
  </si>
  <si>
    <t>Manual</t>
  </si>
  <si>
    <t>Documentado</t>
  </si>
  <si>
    <t>Continua</t>
  </si>
  <si>
    <t>Con Registro</t>
  </si>
  <si>
    <t>Reducir (mitigar)</t>
  </si>
  <si>
    <t>Realziar un documento con la estadistica de validaciones de hojas de vida del sigep 2</t>
  </si>
  <si>
    <t>Oficina TIC</t>
  </si>
  <si>
    <t>Marzo-2026</t>
  </si>
  <si>
    <t>Julio-2026</t>
  </si>
  <si>
    <t>Semestral</t>
  </si>
  <si>
    <t>En curso</t>
  </si>
  <si>
    <t>El funcionario encargado de las validaciones de las hojas de vida del sigep de la Oficina de Tecnologias de la Información y las Comunicaciones realizará un documento que contenga los lineamientos para el proceso de validaciones requerido para el proceso de contratación de OPS de la entidad, con el objetivo de garantizar la trazabilidad e idoneidad de las validaciones en la plataforma.</t>
  </si>
  <si>
    <t># de documetnos realziados/# de documentos programados</t>
  </si>
  <si>
    <t>Por la Intromisión de terceros en la sede electrónica de la entidad ocasionando la caída de la página web</t>
  </si>
  <si>
    <t>Debido a la falta de complementos de seguridad en la sede electrónica de la entidad.</t>
  </si>
  <si>
    <t>Posibilidad de impacto económico y reputacional por la Intromisión de terceros en la página web de la entidad debido a la falta de complementos de seguridad en la sede electrónica de la entidad.</t>
  </si>
  <si>
    <t>Seguridad de la información (Pérdida de Disponibilidad)</t>
  </si>
  <si>
    <t xml:space="preserve">     Afectación menor a 10 SMLMV .</t>
  </si>
  <si>
    <t>El funcionario encargado del desarrollo de la pagina web de la Oficina TIC Implementara acciones para esteblecer controles de seguridad en la pagina web.</t>
  </si>
  <si>
    <t># de acciones implementada/ # de acciones programadas</t>
  </si>
  <si>
    <t>Realziar un documento con la estadistica de validaciones de hojas de vida del sigep 3</t>
  </si>
  <si>
    <t>Marzo-20276</t>
  </si>
  <si>
    <t>Julio-2027</t>
  </si>
  <si>
    <t>el funcionario encargado de la pagina web documentara las acciones que se implementen para establecer controles de seguridad en la página web.</t>
  </si>
  <si>
    <t># de acciones documentadas/# de acciones programadas</t>
  </si>
  <si>
    <t>Reputacional</t>
  </si>
  <si>
    <t>Posibilidad de que haya una especulación errada de la ciudadanía acerca de los diferentes proyectos que se realizan en la dependencia.</t>
  </si>
  <si>
    <t>Debido a la falta de comunicación y orientación a la comunidad.</t>
  </si>
  <si>
    <t>Posibilidad de impacto reputacional por la especulación errada de la ciudadanía acerca de los diferentes proyectos que se realizan en la dependencia, debido a la falta de comunicación con la comunidad.</t>
  </si>
  <si>
    <t>El comunicador de la Oficina de Tecnologias de la Información y las Comunicaicones realizará contenido publicitario acerca de los proyectos que se realizán en la oficina.</t>
  </si>
  <si>
    <t># de contenidos publicitarios realizados # de contenidos propuestos.</t>
  </si>
  <si>
    <t>Sin Documentar</t>
  </si>
  <si>
    <t>Realziar un documento con la estadistica de validaciones de hojas de vida del sigep 4</t>
  </si>
  <si>
    <t>Marzo-38526</t>
  </si>
  <si>
    <t>Julio-2028</t>
  </si>
  <si>
    <t>El contratista encargado de proveer el Sistema de Gestión documenntal de la entidad realizará capacitaciones en el manejo del sistema de gestión documental de la entidad.</t>
  </si>
  <si>
    <t># de capacitaciones realizadas# de capacitaciones programados.</t>
  </si>
  <si>
    <t>Por el inadecuado uso de los sistemas de gestión documental a la hora de dar respuesta a las PQRSDF a los ciudadanos</t>
  </si>
  <si>
    <t>Debido a la falta de capacitación y seguimiento de los procesos del sistema implementado.</t>
  </si>
  <si>
    <t>Posibilidad de Impacto reputacional por el inadecuado uso de los sistemas de gestión documental a la hora de dar respuesta a las PQRSDF a los ciudadanos debido a la falta de capacitación y seguimiento de los procesos del sistema implementado.</t>
  </si>
  <si>
    <t># de capacitaciones realziadas/# de capacitaciones programadas</t>
  </si>
  <si>
    <t>Realziar un documento con la estadistica de validaciones de hojas de vida del sigep 5</t>
  </si>
  <si>
    <t>Marzo-56776</t>
  </si>
  <si>
    <t>Julio-2029</t>
  </si>
  <si>
    <t>El contratista encargado de proveer el servicio del Sistema de Gestión Documental realziara le mantenimiento preventivo para el funcionamiento continuo del sistema</t>
  </si>
  <si>
    <t># de acciones preventivas realziadas/# de acciones programadas</t>
  </si>
  <si>
    <t>Posibilidad de multa o sanción a la entidad</t>
  </si>
  <si>
    <t>Por no rendir los informes a los entes de control en los tiempos establecidos.</t>
  </si>
  <si>
    <t>Posibilidad de impacto económico y reputacional por multa o sanción a la entidad, por no rendir los informes a los entes de control en los tiempos establecidos.</t>
  </si>
  <si>
    <t xml:space="preserve">     Entre 10 y 50 SMLMV </t>
  </si>
  <si>
    <t>El funcioanrio de la oficina TIC realizará comunicación solicitando los informes a las dependencias para el cargue de informacion en la plataforma</t>
  </si>
  <si>
    <t># de Comunicaciones realziadas/# de comuniaciones programadas</t>
  </si>
  <si>
    <t>Realziar un documento con la estadistica de validaciones de hojas de vida del sigep 6</t>
  </si>
  <si>
    <t>Marzo-75026</t>
  </si>
  <si>
    <t>Julio-2030</t>
  </si>
  <si>
    <t>El funcioanrio de la oficina TIC realizará la Rendición anualmente de los informes a SIA contraloría revisando que las dependencias  adjunten todos los soportes y formatos enviados por las dependencias.</t>
  </si>
  <si>
    <t xml:space="preserve"># de informes realizados / # de informes rendidos </t>
  </si>
  <si>
    <t xml:space="preserve">Posibilidad de multa o sanción a la entidad </t>
  </si>
  <si>
    <t>por suministrar roles y permisos inadecaudos  en la plataforma de recaudo de la entidad</t>
  </si>
  <si>
    <t>Posibilidad de impacto económico y reputacional por multa o sanción a la entidad debido al suministro de roles y permisos inadecuados en la plataforma de recaudo de la entidad con el objetivo de buscar el beneficio propio.</t>
  </si>
  <si>
    <t>El funcionario encargado de la Oficina TIC establecerá los formatos para la asignación de permisos en el sistema de recaudo de la entidad.</t>
  </si>
  <si>
    <t xml:space="preserve"># de formatos realizados/# de formatos programados </t>
  </si>
  <si>
    <t>Realziar un documento con la estadistica de validaciones de hojas de vida del sigep 7</t>
  </si>
  <si>
    <t>Marzo-93276</t>
  </si>
  <si>
    <t>Julio-2031</t>
  </si>
  <si>
    <t>El funcionario encragado de la Oficina TIC deberá llevar un registo de las solicitudes de permisos que llegan a la oficina para la asignación de roles en el sistema de recaudo.</t>
  </si>
  <si>
    <t xml:space="preserve"># de solicitudes realizadas /# de solicitudes con respuesta </t>
  </si>
  <si>
    <t>Riesgo Fiscal</t>
  </si>
  <si>
    <r>
      <rPr>
        <b/>
        <sz val="11"/>
        <color theme="9" tint="-0.249977111117893"/>
        <rFont val="Calibri"/>
        <family val="2"/>
        <scheme val="minor"/>
      </rPr>
      <t xml:space="preserve">*Nota: </t>
    </r>
    <r>
      <rPr>
        <sz val="11"/>
        <color theme="1"/>
        <rFont val="Calibri"/>
        <family val="2"/>
        <scheme val="minor"/>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</si>
  <si>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</si>
  <si>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Gestión de bienes y servicios</t>
  </si>
  <si>
    <t>Administración del Recurso Físico y apoyo Logístico</t>
  </si>
  <si>
    <t>Administrar los bienes y servicios de la Entidad a través de la planeación, mantenimiento, control, atención de requerimientos y toma física de activos, para satisfacer las necesidades y requerimientos de recursos físicos de las dependencias y procesos que faciliten y haga más eficiente la operación de la Alcaldía de San José de Cúcuta.</t>
  </si>
  <si>
    <t>Aplica para todos los procesos de la Alcaldía de San José de Cúcuta que adquieran y usen bienes muebles.</t>
  </si>
  <si>
    <t>Incumplimiento en la respuesta dentro de los términos establecidos a las solicitudes de los ciudadanos y/o terceros</t>
  </si>
  <si>
    <t>ausencia de personal competente para dar respuesta a estas solicitudes</t>
  </si>
  <si>
    <t>Posibilidad de obtener una afectación reputacional por incumplir los términos estipulados para dar respuesta a las PQRSDF debido a la ausencia de personal competente para dar trámite a estas solicitudes.</t>
  </si>
  <si>
    <t>Media</t>
  </si>
  <si>
    <t xml:space="preserve">     El riesgo afecta la imagen de la entidad con algunos usuarios de relevancia frente al logro de los objetivos</t>
  </si>
  <si>
    <t>Moderado</t>
  </si>
  <si>
    <t>El profesional encargado de dar respuesta a estas solicitudes deberá generar un informe de seguimiento trimestral donde se especifique el tiempo transcurrido para dar respuesta, la cantidad de PQRSDF recibidas y la cantidad de PQRSDF con respuesta, apoyado en el reporte que arroja la plataforma de gestión documental SIEP.</t>
  </si>
  <si>
    <t>PQRSDF recibidas / PQRSDF atendidas</t>
  </si>
  <si>
    <t>Probabilidad</t>
  </si>
  <si>
    <t>40%</t>
  </si>
  <si>
    <t>Baja</t>
  </si>
  <si>
    <t>Aceptar</t>
  </si>
  <si>
    <t/>
  </si>
  <si>
    <t>Favorecimiento por clientelismo o amiguismo a una central de medios</t>
  </si>
  <si>
    <t>que no adjunte a sus informes de cumplimiento las evidencias necesarias para garantizar que se está llevando a cabalidad el objeto del contrato.</t>
  </si>
  <si>
    <t>Posibilidad de obtener mala imagen y pérdida de la reputación de la Alcaldía de Cúcuta a raíz del favorecimiento por clientelismo o amiguismo a una central de medios que no adjunte a sus informes de cumpllimiento las evidencias necesarias para garantizar que se está llevando a cabalidad el objeto del contrato, convenio o licitación.</t>
  </si>
  <si>
    <t>Corrupción (Fraude)</t>
  </si>
  <si>
    <t>Muy Baja</t>
  </si>
  <si>
    <t>Leve</t>
  </si>
  <si>
    <t>Bajo</t>
  </si>
  <si>
    <t xml:space="preserve">La secretaria de despacho y el profesional jurídico verificarán que la entidad prestadora del servicio cumpla con todos los requisitos para evidenciar que las funciones y objeto del contrato se estan cumpliendo a cabalidad a través del informe de cumplimiento que entregue la central de medios, este control se llevará a cabo 3 veces durante la vigencia del contrato. </t>
  </si>
  <si>
    <t xml:space="preserve">funciones asignadas/ Evidencias relacionadas. </t>
  </si>
  <si>
    <t>Evitar</t>
  </si>
  <si>
    <t>Pérdida de credibilidad institucional</t>
  </si>
  <si>
    <t xml:space="preserve">por difundir información institucional sin validación técnica o jurídica previa debido a la falta de protocolos internos de revisión. </t>
  </si>
  <si>
    <t>Posibilidad de perder credibilidd institucional por difundir información institucional sin validación técnica o jurídica previa debido a la falta de protocolos internos de revisión</t>
  </si>
  <si>
    <t>Alta</t>
  </si>
  <si>
    <t xml:space="preserve">La secretaria de Prensa y Comunicaciones establecerá una parrilla de seguimiento interno que mitigue el riesgo de compartir información errada a la ciudadanía. Esta parrilla se realiza mensualmente. </t>
  </si>
  <si>
    <t>Contenidos revisados/ Contenidos aprobados</t>
  </si>
  <si>
    <t>Aleatoria</t>
  </si>
  <si>
    <t>Efecto dañoso</t>
  </si>
  <si>
    <t>Perdida de recursos públicos</t>
  </si>
  <si>
    <t>por autorizar pagos sin evidencias claras de ejecución debido a la falta de supervisión o seguimiento contractual</t>
  </si>
  <si>
    <t xml:space="preserve">Posibilidad de efecto dañoso por pérdida de recursos públicos por autorizar pagos sin evidencias claras de ejecución debido a la falta de supervisión o seguimiento contractual de los procesos. </t>
  </si>
  <si>
    <t xml:space="preserve">     Entre 50 y 100 SMLMV </t>
  </si>
  <si>
    <t>El profesional juridico verificará que los informes de cumplimiento de los contratos celebrados cuenten con las evidencias suficientes para cumplir a cabalidad con las funciones asignadas. Este control se lleva a cabo mensualmente</t>
  </si>
  <si>
    <t>contratos vigentes/ informes de cumplimiento aprobados</t>
  </si>
  <si>
    <t xml:space="preserve">Pérdida de memoria institucional </t>
  </si>
  <si>
    <t>debido a la eliminación o extravío de material institucional por falta de protocolos de manejo del archivo digital de la oficina</t>
  </si>
  <si>
    <t>Posibilidad de pérdida de memoria institucional debido a la eliminación o extravío por falta de protocolos de manejo del archivo digital de la oficina</t>
  </si>
  <si>
    <t xml:space="preserve">El funcionario encargado realizará un seguimiento trimestral para verificar que se esté cumpliendo con el protocolo de manejo del archivo digital de la oficina. </t>
  </si>
  <si>
    <t>Cubrimientos/ contenidos archivados</t>
  </si>
  <si>
    <t>Reducir (compartir)</t>
  </si>
  <si>
    <t>Se realizará un protocolo de manejo del archivo visual, audiovisual y escrito de la oficina de Prensa y Comunicaciones y se socializará con las personas que por el ejercicio de sus funciones necesitan tener acceso a estas carpetas.</t>
  </si>
  <si>
    <t>Técnico operativo de la Oficina de Prensa y Comunicaciones</t>
  </si>
  <si>
    <t>20 de marzo de 2026</t>
  </si>
  <si>
    <t xml:space="preserve">30 de abril de 2026, 6 de agosto de 2026, 20 de noviembre de 2026
</t>
  </si>
  <si>
    <t>ADMINISTRACIÓN Y CONTROL DEL RIESGO</t>
  </si>
  <si>
    <t xml:space="preserve">Código: DPE-FO-39	</t>
  </si>
  <si>
    <t>MAPA DE RIESGOS INSTITUCIONAL</t>
  </si>
  <si>
    <t>Versión 04</t>
  </si>
  <si>
    <t>Fecha: 28/01/2026</t>
  </si>
  <si>
    <t>Relacionamiento con el ciudadano</t>
  </si>
  <si>
    <t>Administración trámites y servicios a los usuarios
Control y participación ciudadana</t>
  </si>
  <si>
    <t>Orientar las acciones que se dan desde los procesos o dependencias de la Entidad, encaminadas a la atención de la ciudadanía, propendiendo por la atención amable, oportuna, y confiable, atendiendo criterios diferenciales, incluyentes y de accesibilidad, aplicados en los diferentes canales de interacción (presenciales, telefónicos y virtuales) dispuestos para satisfacer de manera efectiva las demandas y necesidades de la ciudadanía del municipio de San José de Cúcuta.</t>
  </si>
  <si>
    <t>Aplica para todos los procesos de la Entidad, siendo la Política de Servicio al Ciudadano transversal en su aplicación e implementación en el interior de la Alcaldía de San José de Cúcuta.</t>
  </si>
  <si>
    <t>Manipulación indebida en la radicación de PQRSDF mediante agilización, priorización o retraso intencional.</t>
  </si>
  <si>
    <t>Debilidades en los controles y supervisión del proceso, con el propósito de solicitar o recibir dádivas para beneficio propio o de terceros.</t>
  </si>
  <si>
    <t>Posibilidad de afectación económica y reputacional derivada de la manipulación indebida en la radicación de PQRSDF mediante agilización, priorización o retraso intencional, debido a debilidades en los controles y supervisión del proceso, con el propósito de solicitar o recibir dádivas para beneficio propio o de terceros.</t>
  </si>
  <si>
    <t xml:space="preserve">Corrupción (Soborno) </t>
  </si>
  <si>
    <t xml:space="preserve">     El riesgo afecta la imagen de de la entidad con efecto publicitario sostenido a nivel de sector administrativo, nivel departamental o municipal</t>
  </si>
  <si>
    <t>El Jefe de la Oficina de Relacionamiento con el Ciudadano o quien delegue ejecuta capacitaciones en cultura de la legalidad y lucha contra la corrupción dirigidas a funcionarios y contratistas del proceso de PQRSDF, con el fin de prevenir la manipulación indebida en la radicación.</t>
  </si>
  <si>
    <t>(No. de servidores y contratistas capacitados / No. total de servidores y contratistas) *100</t>
  </si>
  <si>
    <t>Carencia de herramientas para recibir PQRSDF verbales en el canal presencial.</t>
  </si>
  <si>
    <t>Falta de protocolos estandarizados y sistemas de registro para la atención presencial de quejas y solicitudes.</t>
  </si>
  <si>
    <t>Posibilidad de riesgo reputacional debido a la carencia de herramientas para recibir PQRSDF verbales en el canal presencial, originado por la falta de protocolos estandarizados y sistemas de registro adecuados.</t>
  </si>
  <si>
    <t>El Jefe de la Oficina de Relacionamiento con el Ciudadano o quien delegue aplica un formato institucional para recibir PQRSDF verbales, registrando cada atención en el sistema para garantizar trazabilidad y mitigar quejas de los usuarios.</t>
  </si>
  <si>
    <t>(No. de PQRSDF recibidas verbalmente / No. de PQRSDF solicitadas verbalmente)*100</t>
  </si>
  <si>
    <t>Detectivo</t>
  </si>
  <si>
    <t>Fallas temporales en el sistema electrónico y gestor documental.</t>
  </si>
  <si>
    <t>Deficiencias en la gestión y mantenimiento del sistema electrónico y gestor documental.</t>
  </si>
  <si>
    <t>Posibilidad de riesgo reputacional por fallas temporales en el sistema electrónico y gestor documental, ocasionadas por deficiencias en la gestión y mantenimiento, que generan quejas de los peticionarios por la radicación de PQRSDF, tanto de manera presencial como electrónica.</t>
  </si>
  <si>
    <t>Los servidores públicos de la ventanilla única, informarán al jefe de la Oficina de Relacionamiento con el Ciudadano, en el momento que se tenga conocimiento de la falla, para evitar mensajes a la mesa de ayuda informando los problemas en el formulario virtual.</t>
  </si>
  <si>
    <t>(No. de reportes a mesa de ayuda por fallas en el gestor documental/ No. de fallas presentadas)*100</t>
  </si>
  <si>
    <t>Activar el Plan de Contingencia de Radicación cuando el gestor documental presente fallas superiores a 30 minutos, garantizando la radicación manual mediante formatos estandarizados y codificación institucional, e informar oportunamente a los peticionarios sobre los canales alternos de radicación mediante comunicados oficiales.</t>
  </si>
  <si>
    <t>Líder del Grupo de Ventanilla Única, Jefe de la Oficina de Relacionamiento con el Ciudadano, Oficina TIC y Oficina de Prensa, Comunicaciones y Protocolo.</t>
  </si>
  <si>
    <t>Posterior a la activación del plan de contingencia.</t>
  </si>
  <si>
    <t>Registros de radicación manual, formatos de contingencia diligenciados, evidencias de comunicados emitidos e informes de incidentes tecnológicos.</t>
  </si>
  <si>
    <t>Pendiente</t>
  </si>
  <si>
    <t>El jefe de la Oficina de Relacionamiento con el Ciudadano informa a la Oficina de Prensa, Comunicaciones y Protocolo u Oficina TIC, emitir un comunicado y piezas comunicativas para informar a los peticionarios que se están presentando fallas en el formulario, sin embargo, pueden radicar su PQRSDF de manera presencial activando el plan de contingencia.</t>
  </si>
  <si>
    <t>(No. de comunicados publicados / No. de fallas presentadas)*100</t>
  </si>
  <si>
    <t>Correctivo</t>
  </si>
  <si>
    <t>Alto volumen de documentación física que dificulta la clasificación y verificación correcta.</t>
  </si>
  <si>
    <t>Ausencia de procesos y controles estandarizados para la gestión documental presencial.</t>
  </si>
  <si>
    <t>Posibilidad de afectación reputacional derivada del extravío o envío erróneo de documentos físicos recibidos de manera presencial; ocasionado por el alto volumen de documentación que dificulta la clasificación y verificación correcta; debido a la ausencia de procesos y controles estandarizados para la gestión documental presencial.</t>
  </si>
  <si>
    <t>El Jefe de la Oficina de Relacionamiento con el Ciudadano, o quien delegue, genera, imprime y organiza planillas de entrega de correspondencia desde el sistema de radicación, las cuales son utilizadas por el personal asignado para la clasificación y entrega física de los documentos a cada dependencia, dejando evidencia de la entrega realizada.</t>
  </si>
  <si>
    <t>(No. documentos físicos entregados correctamente / Total de documentos físicos recibidos)*100</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</si>
  <si>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</si>
  <si>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IMPACTO</t>
  </si>
  <si>
    <t>Económico</t>
  </si>
  <si>
    <t xml:space="preserve">Operativo </t>
  </si>
  <si>
    <t>Seguridad de la Información (Pérdida de Confidencialidad)</t>
  </si>
  <si>
    <t>Legal</t>
  </si>
  <si>
    <t>Seguridad de la Información (Pérdida de Integridad)</t>
  </si>
  <si>
    <t>Conflíctos de interés</t>
  </si>
  <si>
    <t>FA/FT/FP</t>
  </si>
  <si>
    <t>Financiero</t>
  </si>
  <si>
    <t>Direccionamiento y Planeación Estratégica</t>
  </si>
  <si>
    <t>Gestión de Planeación</t>
  </si>
  <si>
    <t>Coordinar la formulación, viabilización, seguimiento y evaluación del Plan de Desarrollo Municipal y la inversión pública, asegurando la alineación entre la agenda estratégica del Despacho del Alcalde, la eficiencia en la gestión y el cumplimiento de las metas institucionales mediante el uso de herramientas técnicas y tecnológicas que garanticen la transparencia y la mejora continua del municipio.</t>
  </si>
  <si>
    <t>Inicia con el diagnóstico, definición de lineamientos y soporte técnico para la formulación del Plan de Desarrollo Municipal y la estructuración de proyectos de inversión; comprende la gestión del Banco de Proyectos (registro y viabilización), la coordinación de la agenda estratégica y comunicaciones del Despacho, y la implementación de herramientas digitales de monitoreo; y finaliza con la evaluación del desempeño institucional, la generación de alertas tempranas y la rendición de cuentas ante organismos de control y la ciudadanía.</t>
  </si>
  <si>
    <t>Pérdida de disponibilidad de información del banco de proyectos y regalías</t>
  </si>
  <si>
    <t>ausencia de respositorios seguros de información</t>
  </si>
  <si>
    <t xml:space="preserve">Posibilidad de afectación reputacional por perdida de disponibilidad de información del banco de proyectos y regalías debido a la ausencia de repositorios seguros que la conserven  </t>
  </si>
  <si>
    <t>El Subsecretario de Proyección Socioeconómica solicitará a la Oficina TIC un espacio institucional digital seguro y con capacidad que servirá como repositorio de la información de banco de proyectos y regalías</t>
  </si>
  <si>
    <t>#de comunicaciones programadas / # de comunicaciones realizadas</t>
  </si>
  <si>
    <t xml:space="preserve">se asigna información de PQRSDF recibida de manera incorrecta lo que ocasiona que se venzan los términos de respuesta </t>
  </si>
  <si>
    <t>por desconocimiento de los procesos internos</t>
  </si>
  <si>
    <t xml:space="preserve">Posibilidad de afectación reputacional debido a que por desconocimiento de los procesos internos se asigne información de PQRSDF recibida de manera incorrecta lo que ocasiona que se venzan los términos de respuesta </t>
  </si>
  <si>
    <t>El líder del equipo de calidad socializará los procesos y procedimientos de la subsecretaria 2 veces al año a los funcionarios encargados de las PQRSDF dejando como evidencia el medio utilizado para la socialización (correo electrónico, comunicación interna, entre otros)</t>
  </si>
  <si>
    <t># de socizalizaciones programadas / # de socializaciones realizadas</t>
  </si>
  <si>
    <t>conllevan a realizar procesos donde las fuenets y los usos no son aplicados de acuerdo a la norma</t>
  </si>
  <si>
    <t>Debido al desconocimiento de las acciones financieras</t>
  </si>
  <si>
    <t>Posibilidad de afectación reputacional por el desconocimiento de las acciones financieras de los servidores públicos que conllevan a realizar procesos donde las fuentes de financiación y los usos no son aplicados de acuerdo a la norma</t>
  </si>
  <si>
    <t>El asesor jurídico de contratación establecerá los lineamientos para realizar los procesos de contración y se apoyará en el equipo de proyectos para coordinar en debida forma el proceso de programación de la inversión dejando como evidencia el concepto jurídico respectivo</t>
  </si>
  <si>
    <t xml:space="preserve"># solicitudes / # de conceptos jurídicos emitidos </t>
  </si>
  <si>
    <t>por incurrir en sobrecostos o gastos no autorizados en la contratación de bienes y servicios para el desarrollo de los proyectos de inversión</t>
  </si>
  <si>
    <t>debido a una inadecuada planeación y supervisión</t>
  </si>
  <si>
    <t>Posibilidad de perdida económica por incurrir en sobrecostos o gastos no autorizados en la contratación de bienes y servicios para el desarrollo de los proyectos de inversión, debido a una inadecuada planeación y supervisión, lo que podría generar un impacto negativo en el presupuesto municipal.</t>
  </si>
  <si>
    <t>El supervisor del contrato realizará monitoreo contínuo a todos los procesos que se harán antes de la ejecución del contrato dejando como registro el acta del estudio técnico de la viabilidad del contrato</t>
  </si>
  <si>
    <t># de estudios técnicos realizados / # de estudios técnicos para monitoreo</t>
  </si>
  <si>
    <t>El supervisor del contrato realizará seguimiento a la ejecución del presupuesto asignado trimestralmente, dejando como registro las visitas y el acta de revisión</t>
  </si>
  <si>
    <t># seguimientos realizados / # de seguimientos progrmados</t>
  </si>
  <si>
    <t xml:space="preserve"> debido a la no ejecución adecuada los recursos asignados a los diferentes proyectos</t>
  </si>
  <si>
    <t>lo que podría conllevar a la devolución de recursos o a la subejecución presupuestal, afectando el cumplimiento de metas y objetivos</t>
  </si>
  <si>
    <t>Posibilidad de afectación reputacional debido a la no ejecución adecuada los recursos asignados a los diferentes proyectos, lo que podría conllevar a la devolución de recursos o a la subejecución presupuestal, afectando el cumplimiento de metas y objetivos.</t>
  </si>
  <si>
    <t>El Secretario y los subsecretarios realizarán una programación física y financiera real y al alcance de su ejecución al inicio de cada vigencia, dejando como evidencia el Plan Indicativo</t>
  </si>
  <si>
    <t>programación física y financiera</t>
  </si>
  <si>
    <t>Sin Registro</t>
  </si>
  <si>
    <t>El Secretario y subsecretarios realizarán reuniones cuatrimestrales de revisión del estado actual y el avance de cada una de las metas a su cargo, dejando como registro la matriz de seguimiento</t>
  </si>
  <si>
    <t>Reuniones realizadas</t>
  </si>
  <si>
    <t>DIRECCIONAMIENTO Y PLANEACIÓN ESTRATÉGICA</t>
  </si>
  <si>
    <t>GESTIÓN DE LA INFORMACIÓN ESTADÍSTICA</t>
  </si>
  <si>
    <t>Aplicar la encuesta de clasificación socioeconómica establecida por el Departamento Nacional de Planeación DNP para que a través de la clasificación obtenida la ciudadania pueda ser focalizada en los diferentes programas que ofrece el estado  de manera ágil, transparente y oportuna de acuerdo a la normatividad vigente</t>
  </si>
  <si>
    <t>Inicia desde la definición del plan de desarrollo y la socialización de los lineamientos metodológicos emitidos por el departamento Nacional de Planeación,  radicación de las solicitudes recibidas a diario, la aplicación de la encuestas como  instrumento de caracterización y termina con el descargue y envío de la información al DNP para su clasificación y posterior focalización del gasto social que permitan identificar y ordenar a la población para la selección y asignación de subsidios y beneficios por parte de las entidades y programas sociales.</t>
  </si>
  <si>
    <t xml:space="preserve">Información alterada debido a la manipulación o adulteración de los datos en el momento de la encuesta </t>
  </si>
  <si>
    <t>Acceder a beneficios y subsidios para los beneficiarios con una calificación socioeconómica baja</t>
  </si>
  <si>
    <t>Manipulación o adulteración de la información registrada en la ficha en el momento de la encuesta  para acceder a beneficios y subsidios por parte de los beneficiarios con una categoría socioeconómica baja</t>
  </si>
  <si>
    <t>El supervisor verifica una muestra aleatoria de encuestas a aplicar, realizando acompañamiento en sitio a algunos encuestadores, con el fin de validar la correcta aplicación de la encuesta, teniendo en cuenta los criterios establecidos por la metodología Sisbén lV, mitigando el riesgo de sobornos y/o manipulación de la información aportada por el informante calificado y finalmente consolidar los resultados estadísticamente</t>
  </si>
  <si>
    <t>(Número de usuarios satisfechos con la aplicación de la encuesta / Número total de hogares encuestados) *100</t>
  </si>
  <si>
    <t>Supervisor de encuestas</t>
  </si>
  <si>
    <t>Marzo, Junio, Septiembre, Diciembre</t>
  </si>
  <si>
    <t>Trimestral</t>
  </si>
  <si>
    <t>El coordinador de encuestas hace seguimiento a la gestión de los reportes de visitas asignadas al personal operativo con el fin de medir sus rendimientos y establece estadísticas en un Drive</t>
  </si>
  <si>
    <t>(Número de encuestas realizadas / Número de encuestas programadas) * 100</t>
  </si>
  <si>
    <t>Coordinador de encuestas</t>
  </si>
  <si>
    <t>Recibir del solicitante de algún tramite o solicitar por parte de los funcionarios, dinero, favores o regalos a cambio de algún tramite de la oficina en los diferentes canales de atención como son los puntos descentralizados y las jornadas de ampliación de cobertura</t>
  </si>
  <si>
    <t>favorecimiento a usuarios en los diferentes trámites del SISBEN</t>
  </si>
  <si>
    <t>Recibir del solicitante de algún trámite o solicitar por parte de los funcionarios, dinero, favores o regalos a cambio de beneficiar o agilizar un proceso de la oficina sin justa causa en los diferentes canales de atención como son los puntos descentralizados y las jornadas de ampliación de cobertura favoreciendo a usuarios en las diferentes solicitudes del SISBEN</t>
  </si>
  <si>
    <t>Los líderes de puntos realiza seguimiento a la aplicación de la encuesta de satisfacción ciudadana-virtual DPE-FO-56 con el fin de medir el nivel de satisfacción de los ciudadanos respecto a la atención recibida por parte de los funcionarios de la dependencia en los diferentes puntos de atención y jornadas de ampliación de cobertura en los barrios</t>
  </si>
  <si>
    <t>(Número de usuarios satisfechos con la atención recibida/Número total de usuarios encuestados)*100</t>
  </si>
  <si>
    <t>Líderes de puntos de atención descentralizados</t>
  </si>
  <si>
    <t>La líder del área de comunicaciones se encarga de crear y difundir campañas de concientización a la ciudadanía en general para promover el principio de transparencia en la gestión Sisbén. Esta campaña de comunicación denominada “No caiga en la trampa”, tiene el objetivo de sensibilizar a la ciudadanía y a los funcionarios sobre los riesgos y consecuencias de actos de corrupción, así como fomentar una cultura de transparencia e integridad.</t>
  </si>
  <si>
    <t>Número de campañas de conscientización sobre los riesgos y consecuencias de actos de corrupción realizadas y difundidas</t>
  </si>
  <si>
    <t>Líder del área de comunicaciones de la Oficina de Caracterización Socioeconómica</t>
  </si>
  <si>
    <t>Falencia en la inducción sobre el Plan de Seguridad y Privacidad de la información</t>
  </si>
  <si>
    <t>Desconocimiento de la normatividad que respalda la protección de datos personales</t>
  </si>
  <si>
    <t>Incumplir la ley estatutaria 1581 de 2012 por la cual se dictan disposiciones generales para la protección de datos personales</t>
  </si>
  <si>
    <t>El coordinador de sistemas, en calidad de administrador de la base de datos de caracterización Socioeconómica - Sisbén de la ciudad de Cúcuta y el coordinador de PQRS en calidad de responsable en la estructuración y atención de respuestas ante requerimientos que le hacen a la oficina, verifican que la solicitud responda a una orden judicial y se aporten el respectivo documento, consolidando de forma mensual la atención de este tipo de solicitudes</t>
  </si>
  <si>
    <t>Número de solicitudes de información recibidas mensualmente</t>
  </si>
  <si>
    <t>Servicio de información actualizado</t>
  </si>
  <si>
    <t>Coordinador de sistemas y coordinador jurídico</t>
  </si>
  <si>
    <t>Mensual</t>
  </si>
  <si>
    <t>El coordinador de sistemas con base en requerimientos de otras áreas de la Oficina de Caracterización Socioeconómica, controla los permisos de ingreso al aplicativo Sisbenapp de acuerdo a criterios de confidencialidad y privacidad de la información. Así mismo actualiza la habilitación y cancelación de accesos, teniendo en cuenta las vigencias de vinculación laboral de los responsables de los dominios otorgados,  consolidando estadísticas de forma mensual las novedades de estado de los accesos correspondiente a las áreas de atención y encuestas</t>
  </si>
  <si>
    <t>Reporte de novedades de habilitación y cierre de usuarios</t>
  </si>
  <si>
    <t>Coordinador de sistemas</t>
  </si>
  <si>
    <t>Ineficacia en los controles y seguimientos al cumplimiento de la gestión contractual asignada a la Oficina de Caracterización Socioeconómica</t>
  </si>
  <si>
    <t>Incumplimiento del PA-04-01-M2 V2 Manual de Supervisión e Interventoría</t>
  </si>
  <si>
    <t>Omitir las obligaciones descritas en PA-04-01-M2 V2 Manual de Supervisión e Interventoría, para los contratos de bienes y servicios que se generen de los proyectos de inversión vigentes, incurriendo en posibles sanciones por parte de los entes de control</t>
  </si>
  <si>
    <t>El coordinador de planeación verifica la información suministrada en el POAI de manera mensual, validando que las cifras sean acordes a la gestión de pagos y compromisos establecidos con la gestión contractual</t>
  </si>
  <si>
    <t>(Valor de los Pagos realizados "Orden de giro" / Valor de compromisos adquiridos "Orden de pago") * 100</t>
  </si>
  <si>
    <t>Coordinador de planeación de la Oficina de Caracterización Socioeconómica</t>
  </si>
  <si>
    <t>El coordinador de planeación reporta mensualmente en la plataforma PIIP del DNP el avance físico y financiero de los productos asociados a los proyectos de inversión que lidera la Oficina de Caracterización Socioeconómica</t>
  </si>
  <si>
    <t xml:space="preserve">% Avance Físico y  % Avance financiero                                                                                                                                                                                                                                                                                                                                                                                         </t>
  </si>
  <si>
    <t>No reporte del proceso de seguimiento de pagos realizados y por cobrar para los procesos contractuales vinculados a la oficina</t>
  </si>
  <si>
    <t>Falta de planeación en el proceso de constitución de reservas presupuestales y balance de saldos no ejecutados por la dependencia</t>
  </si>
  <si>
    <t>Afectación en el proceso de constitución de reservas presupuestales para saldos no cobrados de personal vinculado a la dependencia y/o proveedores de bienes y servicios</t>
  </si>
  <si>
    <t>Riesgo Financiero</t>
  </si>
  <si>
    <t>El coordinador de cuentas de cobro realiza seguimiento mensual al plan de pagos en la plataforma SECOP II para los procesos contractuales vigentes con el fin de avanzar ensu ejecución</t>
  </si>
  <si>
    <t>(Número de pagos marcados "pagado" / Número total de pagos aprobados "aceptado") * 100</t>
  </si>
  <si>
    <t>Coordinador de cuentas de cobro de la Oficina de Caracterización Socioeconómica</t>
  </si>
  <si>
    <t>El coordinador de cuentas de cobro debe actualizar la matriz de seguimiento para la presentación y radicación de los informes de cumplimiento para las cuentas pendientes por pagar con el fin de llevar un control de su avance</t>
  </si>
  <si>
    <t>(Número de cuentas pagadas "orden de giro" / Número total de pagos pactados "orden de pago") * 100</t>
  </si>
  <si>
    <t xml:space="preserve">posibilidad de recibir o solicitar cualquier dadiva a los ciudadanos para agilizar los tramites de obligatorio cumplimiento </t>
  </si>
  <si>
    <t xml:space="preserve">Carencia de controles internos y seguimiento de los bienes y equipos adquiridos por la secretaria de salud  </t>
  </si>
  <si>
    <t xml:space="preserve">Posibilidad de efecto dañoso por afectación Económica debido a sanciones con incidencia disciplinaria o fiscal emitidos por un ente de control por diferencias en saldos en el inventario físico o traslados no autorizados con  probabilidad de perdida y daño y hurto de equipos de INFORMATICA electrónicos tales como: RADIOS OPERADORES- IMPRESORAS- TELEVISORES- COMPUTADORES- AIRES ACONDICIONADOS- SOFTWARE- TABLESTS y demás equipos eléctricos adquiridos con recursos del municipio </t>
  </si>
  <si>
    <t>El Referente o subsecretario  de cada programa,  realizará el seguimiento a la tenencia de equipos,  mediante la firma de documentos de préstamo y devolución, cada vez que se asigne un bien , dejando como evidencia el Formato de Responsabilidad de Activos firmado.</t>
  </si>
  <si>
    <t xml:space="preserve"># de equipos inventariados / # de equipos prestados </t>
  </si>
  <si>
    <t xml:space="preserve">subsecretaria de acceso a los servicios de salud  - DANIEL EDUARDO COLMENARES DAVILA </t>
  </si>
  <si>
    <t>cuatrimestral</t>
  </si>
  <si>
    <t>El subsecretario designara una persona para quien ejecutará auditorías aleatorias de inventario a través de visitas presenciales a las oficinas trimestrales, dejando como evidencia las Actas e imágenes de la  Inspección en sitio.</t>
  </si>
  <si>
    <t xml:space="preserve"># de auditorias programados en el año / # de auditorias  realizados en el año </t>
  </si>
  <si>
    <t>la subsecretaria de aceso a los servicios de salud Elabora un documento claro tipo GUIA  que especifique las normas para el manejo de equipos y las consecuencias del incumplimiento. donde se aborde el uso exclusivo para fines laborales, la prohibición de sacar los equipos de las instalaciones sin autorización, y los procedimientos para reportar cualquier daño, pérdida o robo de inmediato.</t>
  </si>
  <si>
    <t xml:space="preserve"># de funcionarios capacitados en la guia / # de funcionarios de la secretaria de salud </t>
  </si>
  <si>
    <t>Finalizado</t>
  </si>
  <si>
    <t>Omisión de la declaración de impedimento o recusación por parte del servidor público al momento de participar en un trámite, decisión o proceso donde tiene un interés personal, familiar o de negocios.</t>
  </si>
  <si>
    <t>Falta de cultura de integridad y desconocimiento de la normativa vigente sobre inhabilidades e incompatibilidades, sumado a la debilidad en los mecanismos de monitoreo preventivo sobre las declaraciones de bienes y rentas de los servidores.</t>
  </si>
  <si>
    <t>Posibilidad de afectación económica por conflicto de interés no gestionado, a causa de decidir en asuntos sobre los cuales el servidor tiene un interés particular</t>
  </si>
  <si>
    <t>Los Supervisores y Ordenadores del Gasto  realizarán la actualización de la Declaración de Conflictos de Interés mediante el diligenciamiento del formato institucional  al inicio de cada vigencia o ante cambios, dejando como evidencia la Declaración cargada en el SIGEP II</t>
  </si>
  <si>
    <t xml:space="preserve"># Total de servidores con declaracion  / # de servidores en la secretaria de salud </t>
  </si>
  <si>
    <t xml:space="preserve">FUNCIONARIOS DE LA SECRETAIA DE SALUD </t>
  </si>
  <si>
    <t>Gestionar con El Líder de Talento Humano la ejecucion de  jornadas de sensibilización en ética pública  a través de talleres prácticos sobre inhabilidades  una vez al año, dejando como evidencia el acta de capacitación y los resultados de la evaluación.</t>
  </si>
  <si>
    <t xml:space="preserve"># servidores que presentaron    / # de proceso realizados  </t>
  </si>
  <si>
    <t>Uso de credenciales compartidas o robadas (phishing/ingeniería social) para acceder a la plataforma del SEM, permitiendo la modificación no autorizada de historiales clínicos, tiempos de respuesta o asignación de ambulancias.</t>
  </si>
  <si>
    <t>Ausencia de una política de Múltiple Factor de Autenticación (MFA) para sistemas críticos de la salud y falta de protocolos de robustez de contraseñas, sumado a la alta rotación de personal asistencial que no es dado de baja oportunamente en el sistema.</t>
  </si>
  <si>
    <t>Posible incidente de seguridad por pérdida de integridad en el registro de despachos y atención realizada por los usuarios, debido a la autenticación de un usuario no autorizado por contar con una autenticación débil (solo usuario y contraseña) en el software del Sistema de Emergencias Médicas (SEM)</t>
  </si>
  <si>
    <t>la subsecretaria de acceso a los servicios de salud junto al  Jefe de TICS ,diseñan guia para  realizar el bloqueo de credenciales y usuarios  mediante la desactivación inmediata en el directorio activo  al momento del retiro del personal contratista o de planta, dejando como evidencia un  Reporte Electrónico de Bloqueo de Usuario.</t>
  </si>
  <si>
    <t># de usuarios activos / # usuarios con acceso al SEM</t>
  </si>
  <si>
    <t xml:space="preserve">El supervisor de los programas de software, realizará el monitoreo de registros de acceso mediante la auditoría técnica del software  trimestralmente, dejando como evidencia el Informe de Auditoría al Sistema. </t>
  </si>
  <si>
    <t xml:space="preserve">Alertas de acceso sospechoso atendidas / Total de alertas generadas por el sistema X 100 </t>
  </si>
  <si>
    <t xml:space="preserve">Posibilidad de recibir o solicitar cualquier dadiva a los ciudadanos para agilizar los tramites de obligatorio cumplimiento </t>
  </si>
  <si>
    <t xml:space="preserve">carencia de controles internos y seguimiento a conceptos de saneamiento </t>
  </si>
  <si>
    <t>Pérdida de imagen institucional posibilidad de recibir o solicitar cualquier dadiva a los ciudadanos para agilizar los tramites de obligatorio cumplimiento  Debido a la carencia de control y/o verificacion de las visitas de saneamiento o conceptos sanitarios  realizadas.</t>
  </si>
  <si>
    <t xml:space="preserve">     El riesgo afecta la imagen de la entidad a nivel nacional, con efecto publicitarios sostenible a nivel país</t>
  </si>
  <si>
    <t xml:space="preserve">El subsecretario de salud publica junto al referente de  Salud Ambiental verificarán el cumplimiento de tramite de  conceptos sanitarios,  mediante la revisión de expedientes de inspección  de forma mensual, dejando como evidencia un acta de verificacion. </t>
  </si>
  <si>
    <t>Verificacion de ruta de tramites de IVC para la emisión del concepto sanitario</t>
  </si>
  <si>
    <t xml:space="preserve"> Subsecretario de salud  publica - LEONARDO ERNESTO DURAN NAVARRO</t>
  </si>
  <si>
    <t>El Referente de salud ambiental,  gestionará la recepción y respuesta de conceptos sanitarios  a través de la plataforma web institucional  diariamente, dejando como evidencia el Reporte de Trazabilidad de Trámites Web.</t>
  </si>
  <si>
    <t>Cantidad de empresas registradas/ cantidad de conceptos sanitarios EMITIDOS</t>
  </si>
  <si>
    <t xml:space="preserve">Pérdida de imagen institucional posibilidad de recibir o solicitar cualquier dadiva a los ciudadanos para agilizar los tramites de obligatorio cumplimiento  Debido a la carencia de control y/o verificacion de los certificados de discapacidad emitidos por el municipio </t>
  </si>
  <si>
    <t>El Referente de promocion social,  documentará la Ruta de Certificación de Discapacidad mediante la estandarización de procesos según norma ministerial anualmente, dejando como evidencia el Manual de Procedimiento oficial adoptado.</t>
  </si>
  <si>
    <t>verificacion de ruta de tramites junto a conceptos sanitarios</t>
  </si>
  <si>
    <t>Automático</t>
  </si>
  <si>
    <t>El Equipo Técnico de Discapacidad liderado por el referente del programa, operará el trámite de certificacione,  mediante el registro en la plataforma web de discapacidad de forma permanente, dejando como evidencia el reporte mensual de certificaciones tramitadas.</t>
  </si>
  <si>
    <t xml:space="preserve">Por falta de controles internos los biologicos del PAI y del programa de zoonosis pueden perderse por vencimiento, daño y/o robo </t>
  </si>
  <si>
    <t xml:space="preserve">Peerdida por vencimiento, daño y/o robo de alguno de los inmunobiologicos </t>
  </si>
  <si>
    <t xml:space="preserve">Probabilidad de efecto dañoso por falta de controles internos donde las vacunas PAI o del programa de zoonosis  puedan perderse por vencimiento, daño y/o robo, incumpliendo con los fines del Estado y la planeacion estrategica de estricto cumplimiento, establecidos en los  Lineamientos del PAI y del Plan de Intensificación de la vacunacion en Colombia. </t>
  </si>
  <si>
    <t xml:space="preserve">     Mayor a 500 SMLMV </t>
  </si>
  <si>
    <t>El subsecretario de slaud publica junto al referente del programa  verificarán la cobertura de seguros de bienes mediante el análisis de la vigencia de la póliza contratada anualmente, dejando como evidencia el Certificado de Vigencia de la Póliza de Seguros.</t>
  </si>
  <si>
    <t xml:space="preserve">Amparos contratados </t>
  </si>
  <si>
    <t>ASTRID LILIANA URBINA MONCADA Profesional Enfermera Coordinadora PAI / Subsecretario de salud  publica - LEONARDO ERNESTO DURAN NAVARRO</t>
  </si>
  <si>
    <t>El Responsable del PAI  realizará el control de inventario de biológicos  mediante el registro de entradas y salidas en el Kardex  diariamente , dejando como evidencia el Formato Kardex actualizado y debidamente firmado.</t>
  </si>
  <si>
    <t xml:space="preserve">numero de biologicos recepcionados / numero de biologicos despachados </t>
  </si>
  <si>
    <t xml:space="preserve">el referente verifica que el Técnico de Mantenimiento realizará la inspección de cuartos fríos  mediante mantenimiento preventivo de los sistemas de refrigeración  trimestralmente, dejando como evidencia el Informe Técnico y la Bitácora de Temperatura. </t>
  </si>
  <si>
    <t>Contrato de mantenimiento/hoja de vida de equipos del centro de acopio de vacunas por mantenimiento</t>
  </si>
  <si>
    <t>Incumplimiento del cronograma de auditorías o evaluaciones parciales que no cubren todos los componentes (estructura, proceso y resultado), resultando en informes que no reflejan la realidad de la prestación del servicio</t>
  </si>
  <si>
    <t>Insuficiencia de personal técnico calificado para cubrir la totalidad de la red de prestadores, o falta de una herramienta tecnológica que permita el cruce de datos en tiempo real entre lo reportado por las EPS y la realidad observada en las rutas de atención.</t>
  </si>
  <si>
    <t>Posibilidad de afectación reputacional y legal por la omisión o deficiencia en el seguimiento y verificación de los estándares de calidad de las EPS y prestadores, debido a una ejecución incompleta de las auditorías GAUDI o falta de reporte oportuno de incumplimientos a la Superintendencia Nacional de Salud.</t>
  </si>
  <si>
    <t xml:space="preserve">     El riesgo afecta la imagen de la entidad internamente, de conocimiento general, nivel interno, de junta dircetiva y accionistas y/o de provedores</t>
  </si>
  <si>
    <t>El supervisor de la auditoria verificara que el lider o jefe  de Auditoría/Calidad  ejecutará el Plan Anual de Auditoría Integral,  mediante auditorías de campo a las EPS según el cronograma anual, dejando como evidencia el Cronograma PAMI y las Actas de Auditoría firmadas.</t>
  </si>
  <si>
    <t>Auditorías ejecutadas/ Auditorías programadas x 100</t>
  </si>
  <si>
    <t>El supervisor de la auditoria o refertente de programa  realizará mesas de seguimiento a hallazgos  mediante reuniones presenciales con representantes de las EPS mensualmente , dejando como evidencia el Acta de Reunión con Cuadro de Compromisos.</t>
  </si>
  <si>
    <t>Hallazgos subsanados por EP / Total hallazgos reportados x 100</t>
  </si>
  <si>
    <t xml:space="preserve">el supervisor o refernte de la uditoria verifica el Sistema de Alertas Tempranas de algunos  Indicadores prioorizados , diseñar e Implementar un tablero de control (dashboard) que monitoree mensualmente los indicadores de calidad tecnica reportados por los prestadores, generando una alerta cuando el indicador se desvíe del estándar esperado. </t>
  </si>
  <si>
    <t xml:space="preserve">Alertas atendidas en &lt; 5 días / Total alertas generadas x 100 </t>
  </si>
  <si>
    <t xml:space="preserve">por desconocimiento de la norma </t>
  </si>
  <si>
    <t>se utilizan los recursos en actividades no permitidas en la ley 1176 de 2007 y posible afectación reputacional debido a la mala calificación en el manejo de recursos del SGP</t>
  </si>
  <si>
    <t>Posibilidad de afectación economica debido a que por el desconocimiento de la norma se utilizan los recursos en actividades no permitidas en la ley 1176 de 2007 y posible afectación reputacional debido a la mala calificación en el manejo de recursos del SGP-APSB.</t>
  </si>
  <si>
    <t>El jefe de la Oficina de Servicios Públicos elaborarpa la guía de uso de recursos SGP de agua potable y saneamiento básico, quedando como evidencia el documento.</t>
  </si>
  <si>
    <t>Documentado elaborado/ documento programado</t>
  </si>
  <si>
    <t>La Secretaria del jefe de oficina la remitirá cada tres meses como recordatorio la guía a los abogados estructuradores de proyectos, quedando como evidencia el correo electrónico del envío con la confirmación del recibido por parte de los abogados.</t>
  </si>
  <si>
    <t>No. De correos electrónicos enviados/No de correos confirmados como recibidos</t>
  </si>
  <si>
    <t>Acciones legales en contra de la Secretaría de Educación por parte de los peticionarios, ocasionando pérdida de credibilidad y percepción de baja efectividad de la entidad.</t>
  </si>
  <si>
    <t>Filtración y pérdida de documentos e información reservada, hojas de vida y procesos adelantados por la Secretaría de educación.</t>
  </si>
  <si>
    <t>Posibilidad de errores en la liquidación de nómina y novedades que generan pagos por mayor valor por dificultades en la parametrización del sistema humano ( plataforma del MEN)</t>
  </si>
  <si>
    <t>El Profesional de Talento Humano revisa la parametrización, una vez se ingresa el calendario escolar de la vigencia y se trabaja con soporte lógico la incidencia y se revisa el concepto de salario de vacaciones de cada uno de los docentes retirados verificando que se liquide los días proporcionales a la fecha del retiro.</t>
  </si>
  <si>
    <t>probabilidad</t>
  </si>
  <si>
    <t>Demandas y acciones judiciales en contra de la Entidad, sanciones, condenas, detrimento patrimonial, desacatos.</t>
  </si>
  <si>
    <t>Gestión inapropiada o inoportuna de los PQRSF</t>
  </si>
  <si>
    <t>Posibilidad de pérdida de la imagen de la SEM por demandas y acciones judiciales en contra de la Entidad, sanciones, condenas,  desacatos por la gestión inapropiada o inoportuna de los PQRSF</t>
  </si>
  <si>
    <t>Los líderes de cada área  con sus profesionales de apoyo, realizan el respectivo seguimiento a los términos judiciales para la presentación de las respectivas contestaciones a fin de evitar la vulneración de derechos constitucionales y con esto, evitar las acciones de tutela y demás acciones judiciales.</t>
  </si>
  <si>
    <t xml:space="preserve">Cantidad de PQRSFD recibidos / cantidad de PQRSFD contestados dentro de los términos. </t>
  </si>
  <si>
    <t xml:space="preserve"> Detrimento patrimonial y pérdida reputacional por incumplimiento de metas del Plan de Desarrollo Municipal o de las actividades misionales de la Entidad, generando que los productos entregados con el contrato no estén acordes con las condiciones pactadas en el objeto y obligaciones.</t>
  </si>
  <si>
    <t>Contratación personal no idóneo para el  desarrollo de los proyectos y actividades del Subproceso. 
 Asignación o contratación inadecuada de proveedores de bienes y servicios.</t>
  </si>
  <si>
    <t>Probabilidad de detrimento patrimonial y pérdida reputacional por  incumplimiento de metas del Plan de Desarrollo Municipal o de las actividades misionales de la Entidad, generando que los productos entregados con el contrato no estén acordes con las condiciones pactadas en el objeto y obligaciones por la contratación personal no idóneo para el  desarrollo de los proyectos y actividades del Subproceso, asignación o contratación inadecuada de proveedores de bienes y servicios.</t>
  </si>
  <si>
    <t xml:space="preserve">En relacion a la contratación y a fin de evitar la desviación de recursos y favorecimiento a terceros, se conforma el equipo de contratación de la Secretaría de educación liderado por un profesional, con el objeto de evaluar las hojas de vida de los aspirantes a los cargos, verificando que estos cumplan con los requisitos de experiencia e idoneidad, siendo el caso para las OPS. </t>
  </si>
  <si>
    <t>Número de contratos monitoreados / Número de contratos celebrados y publicados, Número de propononentes / Número de contratos celebrados y publicados.</t>
  </si>
  <si>
    <t>Pérdida de la imagen y  credibilidad en la Secretaría de Educación Municipal.</t>
  </si>
  <si>
    <t>Asignación de requerimientos que ocasionan represamientos en una misma dependencia, por dudas en la determinación de competencia y aporte de insumos para responder.</t>
  </si>
  <si>
    <t>Posibilidad de pérdida de la imagen y credibilidad en la Secretaría de Educación Municipal por asignación de requerimientos que ocasionan represamientos en una misma dependencia, por dudas en la determinación de competencia y aporte de insumos para responder.</t>
  </si>
  <si>
    <t>Cada Subsecretario revisa los requerimientos allegados a su dependencia para verificar la competencia para resolver las peticiones.</t>
  </si>
  <si>
    <t>Informe mensual PQRSF por Subsecretarías</t>
  </si>
  <si>
    <t>Disminución de los recursos del sistema general de participaciones  SGP que recibe la Secretaría de Educación Municipal, para  cubrir la prestación del servicio educativo.</t>
  </si>
  <si>
    <t>Inadecuada caracterización de los estudiantes en la plataforma SIMAT debido a la falta de compromiso de algunos rectores de las Instituciones Educativas con el suministro de información actualizada vigente y accesible en el  Sistema Integrado de Matrícula SIMAT.</t>
  </si>
  <si>
    <t>Probabilidad de disminución de los recursos del sistema general de participaciones  SGP que recibe la Secretaría de Educación Municipal, para  cubrir la prestación del servicio educativo por la Inadecuada caracterización de los estudiantes en la plataforma SIMAT debido a la falta de compromiso de algunos rectores de las Instituciones Educativas con el suministro de información actualizada vigente y accesible en el  Sistema Integrado de Matrícula SIMAT.</t>
  </si>
  <si>
    <t>El profesional líder de cobertura  de la SEM, junto con su equipo, verifica que la información suministrada por las Instituciones Educativas en el SIMAT, sea la idónea a través de la validación en el sistema.</t>
  </si>
  <si>
    <t>Número de Necesiades Educativas planteadas /  Soluciones de necesidades.</t>
  </si>
  <si>
    <t>Errores en la liquidación de nómina y novedades que generan pagos por mayor valor.</t>
  </si>
  <si>
    <t>Dificultades en la parametrización del sistema humano ( plataforma del MEN)</t>
  </si>
  <si>
    <t>El lider de Talento Humano junto con el equipo de Nómina verifica la liquidación de Nómina y novedades e identifica los mayores valores pagados a los Docentes a través del Sistenma Humano ( plataforma tecnológica del MEN) dejando constancia en los documentos extraídos de la plataforma",, aclarándose que no se deja Constancia mediante actas, toda vez que la misma plataforma permite evidenciar los ajustes a realizar.</t>
  </si>
  <si>
    <t>Cantidad de peticiones presentadas por los usuarios</t>
  </si>
  <si>
    <t>Probabilidad de hallazgos de los entes de control por la publicación extemporánea en la plataforma SECOP por demoras en las estrategias de información</t>
  </si>
  <si>
    <t>El asesor de despacho y los profesionales  encargados del área de Contratación verifican las publicaciones de los contratos de la Secretaría de Educación en el SECOP a través de seguimientos trimestrales de muestras representivas.</t>
  </si>
  <si>
    <t>Número de hallazgos presentados / publicaciones presentadas.</t>
  </si>
  <si>
    <t xml:space="preserve">Baja credibilidad en la  en la imagen de la secretaria de educacion municipal   </t>
  </si>
  <si>
    <t>Mala atencion al usuario externo.</t>
  </si>
  <si>
    <t>Posibilidad en la perdida de imagen de la secretaria de educacion municipal a causa de la mala atencion al ciudadano</t>
  </si>
  <si>
    <t>Depende de los funcionarioas adcritos a cada dependecia de la SEM en procurar por brindar una atencion oportuna eficiente y eficaz al usuario externo de entidad.</t>
  </si>
  <si>
    <t>Reduccion en la asignacion de los recursos economicos</t>
  </si>
  <si>
    <t>Reduccion de la Matricula</t>
  </si>
  <si>
    <t>Reduccion en la matricula financiera de los colegios.</t>
  </si>
  <si>
    <t>Campaña en la promocion de las matriculas en los colegios</t>
  </si>
  <si>
    <t>poblacion del DANE en la ciudad de cucuta</t>
  </si>
  <si>
    <t>Falta de control efectivo</t>
  </si>
  <si>
    <t>El incumplimiento a la normativa</t>
  </si>
  <si>
    <t>Riesgos de de incumplimiento de obligaciones fiscales y posible manejo erroneo de fondos publicos.</t>
  </si>
  <si>
    <t>IMPLEMENTACION DE POLICIAS Y PROCEDIMIENTOS CLAROS EN LA NORMATIVIDAD VIGENTE</t>
  </si>
  <si>
    <t xml:space="preserve">EL ESTABLECIDO POR UN ENTE DE CONTROL TANTO INTERNO COMO EXTERNO </t>
  </si>
  <si>
    <t>PE-01-3-P1-F1</t>
  </si>
  <si>
    <t>Version 02</t>
  </si>
  <si>
    <t>Fecha: 31/10/2022</t>
  </si>
  <si>
    <t>DESARROLLO SOCIAL</t>
  </si>
  <si>
    <t>Fiscal, legal y reputacional</t>
  </si>
  <si>
    <t xml:space="preserve">Solicitud de disponibilidad y registros presupuestales no acorde al uso del rubro.
</t>
  </si>
  <si>
    <t>Desconocimiento o falta de capacitación sobre normativas presupuestales; ausencia de doble verificación financiera</t>
  </si>
  <si>
    <t>Cambio en la destinación de los recursos según su fuente de financiación, lo cual puede derivar en sanciones o pérdida de viabilidad financiera de programas</t>
  </si>
  <si>
    <t>Riesgo financiero y presupuestal</t>
  </si>
  <si>
    <t>La actividad que conlleva el riesgo se ejecuta de 24 a 500 veces por año</t>
  </si>
  <si>
    <t>MEDIA</t>
  </si>
  <si>
    <t xml:space="preserve">     Genera altas consecuencias sobre la entidad</t>
  </si>
  <si>
    <t>Genera altas consecuencias sobre la entidad</t>
  </si>
  <si>
    <t>MAYOR</t>
  </si>
  <si>
    <t>ALTO</t>
  </si>
  <si>
    <t>Validación de cada giro contra el certificado de disponibilidad presupuestal (CDP) y la fuente de financiación</t>
  </si>
  <si>
    <t>% de giros correctamente justificados con CDP y fuentes</t>
  </si>
  <si>
    <t>Manual de ejecución presupuesta</t>
  </si>
  <si>
    <t>CDP,RP, informes financieros</t>
  </si>
  <si>
    <t>Fortalecer controles contables, mejorar trazabilidad financiera</t>
  </si>
  <si>
    <t>1. Capacitar al personal en normativas de fuentes de financiación
2.Implementar doble control automático en el sistema contable
3. Auditoría externa</t>
  </si>
  <si>
    <t>Coordinador Financiero / Jefe Presupuestal</t>
  </si>
  <si>
    <t>Se hará seguimiento continuo mensualmente</t>
  </si>
  <si>
    <t>Financiero y social</t>
  </si>
  <si>
    <t>Apropiaciones insuficientes para la demanda de servicios</t>
  </si>
  <si>
    <t>Planeación deficiente basada en datos desactualizados o incompletos</t>
  </si>
  <si>
    <t>Inadecuada planeación presupuestal que genera déficit en la atención a grupos poblacionales</t>
  </si>
  <si>
    <t>Riesgo financiero y operativo</t>
  </si>
  <si>
    <t>Revisión técnica de proyecciones de demanda poblacional con base en SISBEN y datos DANE</t>
  </si>
  <si>
    <t>% de cobertura presupuestal vs demanda real</t>
  </si>
  <si>
    <t>Cobertura de servicios</t>
  </si>
  <si>
    <t>Parcial</t>
  </si>
  <si>
    <t>Plan de presupuesto anual, análisis financiero</t>
  </si>
  <si>
    <t>Anual</t>
  </si>
  <si>
    <t>Informes presupuestales y proyecciones de demanda</t>
  </si>
  <si>
    <t>Mayor</t>
  </si>
  <si>
    <t>Mejora en sistema de recolección y análisis de datos de demanda</t>
  </si>
  <si>
    <t>Actualizar base de datos y validar con entes externos</t>
  </si>
  <si>
    <t>Jefe Oficina de Planeación</t>
  </si>
  <si>
    <t>Control Interno mensualmente</t>
  </si>
  <si>
    <t>En implementación</t>
  </si>
  <si>
    <t>*Nota: 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</si>
  <si>
    <t>Fuente:  Adaptado de Matriz de Riesgos DAFP</t>
  </si>
  <si>
    <t>Administrar los bienes y servicios de la Entidad a través de la planeación, mantenimiento, control, atención de requerimientos y toma física de activos, para satisfacer las necesidades y requerimientos de recursos físicos de las dependencias y procesos que faciliten y haga más eficiente la operación de la Alcaldía de San José de Cúcuta</t>
  </si>
  <si>
    <t>Económico y reputacional</t>
  </si>
  <si>
    <t>Debilidad en los controles de verificacion  para los procesos de  contratación vigentes y daños importantes a la reputacion de la entidad.</t>
  </si>
  <si>
    <t xml:space="preserve">Controles internos insuficientes o inadecuados, falta de verificacion suficiente, Desconocimiento entre gestion y control. </t>
  </si>
  <si>
    <t>La articulaculacion inadecuada de perfiles y funciones por el desconocimiento del bagaje técnico y profesional del equipo puede derivar en pérdidas económicas y una crisis de imagen. Esto afecta directamente la confianza de los grupos de interés, desde el personal interno hasta los entes de supervisión.</t>
  </si>
  <si>
    <t>Ejecucion y administracion de procesos</t>
  </si>
  <si>
    <t xml:space="preserve">media </t>
  </si>
  <si>
    <t xml:space="preserve">     Entre 100 y 500 SMLMV </t>
  </si>
  <si>
    <t xml:space="preserve">mayor </t>
  </si>
  <si>
    <t>Modernizar los procedimientos y fortalecer las competencias del personal de contratación mediante la implementación de buenas prácticas. El objetivo es garantizar su trazabilidad y supervisión efectiva y control integral, asegurando el estricto cumplimiento de los acuerdos de confidencialidad y el marco normativo vigente en cada etapa contractual.</t>
  </si>
  <si>
    <t xml:space="preserve">numero de capacitaciones </t>
  </si>
  <si>
    <t>area administrativa</t>
  </si>
  <si>
    <t>Enero</t>
  </si>
  <si>
    <t>Diciembre</t>
  </si>
  <si>
    <t xml:space="preserve"> El Jefe de la Oficina de Emprendemiento  Acceso al Crédito - Banco del Progreso llevará a cabo una validación detallada de los requisitos exigidos a los proveedores, actuando con ética y diligencia. Como evidencia de este control, se generará una guía de verificación o lista de chequeo que documente todo el proceso.</t>
  </si>
  <si>
    <t>Numero de contratos realizados / numero total de contratos anuales</t>
  </si>
  <si>
    <t>DESARROLLO ECONÓMICO</t>
  </si>
  <si>
    <t>Gestión del Desarrollo Rural</t>
  </si>
  <si>
    <t>Promover, coordinar y complementar el desarrollo integral y sostenible del sector rural y agropecuario del Municipio, mediante procesos de orientación, organización, capacitación y asesoría técnica a los productores y organizaciones rurales.</t>
  </si>
  <si>
    <t>Deficiente orientación y/o formulación de los proyectos de inversión</t>
  </si>
  <si>
    <t xml:space="preserve">contratación de personal inadecuado </t>
  </si>
  <si>
    <t>Posibilidad de manejo ineficiente de los recursos, debido a la mala orientación y/o formulación de los proyectos de inversión por causa de contratación de personal inadecuado.</t>
  </si>
  <si>
    <t>El equipo de contratación realiza el estudio del perfil del personal a contratar, identificando la idoneidad del perfil generando el certificado de idoneidad y experiencia</t>
  </si>
  <si>
    <t>Número de certificados generados / número de contratos efectuados</t>
  </si>
  <si>
    <t>Vinculación contractual de nuevo personal</t>
  </si>
  <si>
    <t>inexistencia de la gestión del conocimiento</t>
  </si>
  <si>
    <t>Probabilidad de repetir y/o omitir procesos o actividades por vinculación contractual de nuevo personal, debido a la inexistencia de la gestión del conocimiento.</t>
  </si>
  <si>
    <t>El equipo de planeación de la secretaría realiza la capacitación de la actualización de los documentos, soportes de los procesos y procedimientos</t>
  </si>
  <si>
    <t>Número de capacitaciones realizadas / número de capacitaciones programadas</t>
  </si>
  <si>
    <t>Perdida de la información de la secretaría</t>
  </si>
  <si>
    <t>inadecuado manejo de las tablas de retención documental y formatos establecidos</t>
  </si>
  <si>
    <t>Posibilidad de afectar el patrimonio documental por perdida de la información de la secretaría, debido a inadecuado manejo de las tablas de retención documental y formatos de prestamos de documentos</t>
  </si>
  <si>
    <t>El secretario solicita capacitación en el uso de las tablas de retención documental de acuerdo a las directrices de la oficina de archivo central.</t>
  </si>
  <si>
    <t>respuestas tardias y/o inexistentes de los PQRDS</t>
  </si>
  <si>
    <t>falta de conocimiento del personal encagado del sistema de información documental</t>
  </si>
  <si>
    <t>Posibilidad de pérdida de la imagen institucional con respuestas tardías y/o inexistentes de los PQRDS debido a la falta de conocimiento del  personal encargado del sistema de  información documental.</t>
  </si>
  <si>
    <t>El secretario solicita la capacitación a la oficina TICs sobre el manejo de la plataforma SIEPDOC para el buen manejo de los PQRDS.</t>
  </si>
  <si>
    <t>Los profesionales de apoyo en el manejo de la plataforma SIEPDOC, realiza el seguimiento mensual del estado de los PQRDS.</t>
  </si>
  <si>
    <t>Número de seguimientos realizados / número de seguimientos programados</t>
  </si>
  <si>
    <t>Asginación de recursos SGP de forma inadecuada</t>
  </si>
  <si>
    <t>Debilidades en la capacidad institucional en la interpretación normativa del SGP</t>
  </si>
  <si>
    <t>Posibilidad de limitaciones en las asignaciones futuras de rescursos del SGP a consecuencias de la ejecución indadecuada de los recursos asignados por debilidades en la capacidad institucional al momento de interpretar la norma.</t>
  </si>
  <si>
    <t>Los profesionales de planeación y contración realizan la debida revisión técnica y jurídica previa a todos los procesos contractuales de los proyectos financiados con recursos del SGP</t>
  </si>
  <si>
    <t>Número de procesos contractuales verificados / número de procesos contractuales planeados</t>
  </si>
  <si>
    <t>Debilidad en los controles para la verificacion  procesos de  contratación vigentes.</t>
  </si>
  <si>
    <t xml:space="preserve">Desconocimiento del manual de procesos y procedimientos </t>
  </si>
  <si>
    <t>Posibilidad de uso indebido de la informacion en los procesos de contratacion vigentes, en la etapa precontractual por parte de un (os) funcionario (os) del proceso  por el desconocimiento del manual de procesos y procedimientos en busca de beneficio propio o de un tercero.</t>
  </si>
  <si>
    <t>El servidor encargado de los procesos contractuales realiza la capacitacion a funcionarios y/o personal a cargo de la contratación en relación con buenas prácticas, compromisos de confidencialidad y de la normatividad aplicadad a cada procesos de contratación pública.</t>
  </si>
  <si>
    <t>El servidor público de la Secretaria encargado, hara revision minuciosa de los requisitos contractuales de los proveedores con conocimiento y responsabilidad; dejando como registro la hoja de ruta contractual o lista de chequeo del proceso contractual.</t>
  </si>
  <si>
    <t xml:space="preserve">Número de certificados de idoneidad realizados / Número total de procesos contractuales </t>
  </si>
  <si>
    <t>Intervención indebida en la priorización y/o selección de los beneficiarios</t>
  </si>
  <si>
    <t>Débil aplicación del Código de Integridad, falta de socialización permanente y controles limitados</t>
  </si>
  <si>
    <t>Posible favorecimiento a terceros o toma de decisiones sin criterios técnicos en proyectos y programas de la Secretaría de Desarrollo Rural.</t>
  </si>
  <si>
    <t>El Secretario de Desarrollo Rural es el responsable de realizar la supervisión y verificación del cumplimiento de los criterios de selección definidos para las diferentes convocatorias que se formulen, actividad que se llevará a cabo en cada proceso de convocatoria.</t>
  </si>
  <si>
    <t>numero de convocatorias realizadas / numero de convocatorias programadas</t>
  </si>
  <si>
    <t>Ausencia o debilidad en los mecanismos de autenticación y control de accesos a la información digital.</t>
  </si>
  <si>
    <t>Falta de lineamientos internos claros para la gestión segura de la información digital en entornos de nube y ausencia de capacitación al personal sobre buenas prácticas de seguridad de la información.</t>
  </si>
  <si>
    <t>Probabilidad de filtración o acceso indebido a bases de datos de la secretaría por parte de actores externos, generando vulneración de la confidencialidad de la información.</t>
  </si>
  <si>
    <t>El servidor público designado por el secretario de despacho implementa y realiza la revisión periódica de los permisos de acceso a las plataformas de almacenamiento en la nube utilizadas por la Secretaría, asegurando la asignación de accesos conforme a perfiles autorizados y la activación de mecanismos de autenticación segura.</t>
  </si>
  <si>
    <t>Número de revisiones de acceso realizadas / Número de revisiones programadas</t>
  </si>
  <si>
    <t>Se fortalecerán los controles de acceso mediante la asignación de perfiles y permisos según el principio de mínimo privilegio, autenticación multifactor y actualización periódica de credenciales</t>
  </si>
  <si>
    <t xml:space="preserve">El servidor público designado por el secretario de despacho </t>
  </si>
  <si>
    <t>Almacenamiento de información en espacios físicos o dispositivos sin condiciones adecuadas de protección frente a riesgos ambientales o eléctricos.</t>
  </si>
  <si>
    <t>Ausencia de planeación institucional en materia de gestión documental y seguridad de la información frente a riesgos físicos y ambientales.</t>
  </si>
  <si>
    <t>Posibilidad de afectación, pérdida o deterioro de la información de la secretaria almacenada en medios físicos, como consecuencia de eventos locativos tales como humedad, incendios o fallas en el suministro eléctrico.</t>
  </si>
  <si>
    <t>Realizar copias de seguridad periódicas de la información institucional almacenada en la nube o en los servidores asignados, incluyendo respaldo inmediato cuando se genere información relevante, garantizando que la información crítica cuente con al menos una copia adicional en un entorno seguro distinto al sitio físico principal.</t>
  </si>
  <si>
    <t>Número de respaldos realizados / Número total de respaldos programados</t>
  </si>
  <si>
    <t>Omisión de los procesos de contratación vigentes</t>
  </si>
  <si>
    <t>Desconocimiento del manual de procesos y procedimientos</t>
  </si>
  <si>
    <t>Probabilidad de generar perdida de confianza en lo público por la omisión de los procesos contracturales debido al desconocimiento y/o conseguir intereses personales en la selección del personal a contratar.</t>
  </si>
  <si>
    <t>El profesional de contratación realiza la verificación y selección del perfil a contratar validando que cumpla con los requisitos establecidos, cada vez que se tiene la necesidad de contratar.</t>
  </si>
  <si>
    <t>Gestión del Ordenamiento Territorial</t>
  </si>
  <si>
    <t>Planificación Territorial</t>
  </si>
  <si>
    <t xml:space="preserve">Garantizar actividades de los subprocesos de planificación territorial del proceso de gestión del ordenamiento territorial del municipio de San José de Cúcuta </t>
  </si>
  <si>
    <t xml:space="preserve">genera demoras en las respuestas a Seguimiento y control de COMPORTAMIENTOS CONTRARIOS A LAS INFRACCIONES URBANISTICAS LEY 1801 DE 2016 </t>
  </si>
  <si>
    <t xml:space="preserve">Inadecuado traslado de PQRS </t>
  </si>
  <si>
    <t>Posibilidad de afectación reputacional debido a vencimiento de términos en las respuestas a solicitudes por el inadecuado traslado de la solicitud desde la entrada del PQRSDF y/o por la recepción de solicitudes incompletas</t>
  </si>
  <si>
    <t xml:space="preserve">El Subsecretario de Ordenamiento Territorial compartirá a la Oficina de Relacionamiento con el Ciudadano la relación de trámites y servicios que presta la subsecretaria, una vez al año dejando como evidencia la comunicación del traslado de la </t>
  </si>
  <si>
    <t>perdida de esfuerzo y dedicación en capacitar personal competente para el proceso de legalización</t>
  </si>
  <si>
    <t>Fuga de capital intelectual</t>
  </si>
  <si>
    <t>Posibilidad de afectación reputacional debido a que por la fuga de capital intelectual del personal de apoyo en el proceso de legalización se pierda el esfuerzo realizado en la capacitación y formación del personal  en temas con alta complejidad del proyecto y su intensidad técnica que requere de tiempo y esfuerzo  generando además retrazos en el proceso de legalización</t>
  </si>
  <si>
    <t>El Subsecretario de Ordenamiento Territorial realizará la solicitud a la Oficina de Talento Humano de personal de planta para fortalecer el area del proyecto de legalización de jando como evidencia la comunicación del envío de la solicitud</t>
  </si>
  <si>
    <t># de solicitudes enviadas/# solicitudes programadas</t>
  </si>
  <si>
    <t>La profesional respondable del proceso de legalización, realizará el entramiento necesario al personal asignado, dejando como evidencia el acta de la capacitación o el listado de asistencia</t>
  </si>
  <si>
    <t>Personal capacitado</t>
  </si>
  <si>
    <t>no se cuenta con personal de la Subsecretaria de Ordenamiento Territorial que cuente con los registros de los conceptos expedidos de uso de suelos y riesgo de predios, generandose la necesidad de contactar a la Oficina TIC para que envie un profesional contratista a hayar la información cada vez que se requiere</t>
  </si>
  <si>
    <t>Pérdida de disponibilidad de información</t>
  </si>
  <si>
    <t xml:space="preserve">Posibilidad de afectación reputacional por la falta de disponibilidad de la información del trámite de uso de suelos y riesgos ya que no se cuenta con personal de la dependencia que cuente con los registros de los conceptos expedidos generandose la necesidad de contactar a la Oficina TIC para que envie un profesional contratista a hayar la información </t>
  </si>
  <si>
    <t>El Subsecretario de Ordenamiento Territorial solicitará a la Oficina TIC un protocolo para verificar la información digital que se expide o consulta a través de la plataforma SIPOT para los usos de suelos y riesgos dejando como evidencia la solicitud realizada a la Oficina TIC</t>
  </si>
  <si>
    <t>Con el protocolo recibido por parte de la Oficina TIC, el Subsecretario de Ordenamiento Territorial asignará al encargado del área de trabajo de desarrollo físico para que custodie la información de base de datos de usos de suelos y riesgos de predios emitidos</t>
  </si>
  <si>
    <t>Cantidad de conceptos emitidos</t>
  </si>
  <si>
    <t>Posibilidad de afectación reputacional por inexistencia de información de manera oportuna para el funcionario que requiere
verificar si una obra tiene aprobada la licencia de construcción y con eso revisar el paquete de planos y la resolución de lo aprobado por curaduría,</t>
  </si>
  <si>
    <t xml:space="preserve">debido a que no existe una base de datos digital  </t>
  </si>
  <si>
    <t xml:space="preserve">El Subdirector de Ordenamiento Territorial asignará un funcionario para construir la base de datos de las licencias de construcción que han sido informadas a planeación </t>
  </si>
  <si>
    <t>1 base de datos construida</t>
  </si>
  <si>
    <t>El funcionario asignado para la construcción de la base de datos usará la herramienta Excel para su creación y será el responsable de su manejo</t>
  </si>
  <si>
    <t>1 base de datos en uso</t>
  </si>
  <si>
    <t>Gestión Catastral</t>
  </si>
  <si>
    <t xml:space="preserve">Posible  actos indebidos asociados al ofrecimiento o recepción de dádivas o a la omisión en el cumplimiento de los procedimientos en los procesos de gestión catastral </t>
  </si>
  <si>
    <t>Falta de Compromiso y lealtad con la entidad territorial</t>
  </si>
  <si>
    <t xml:space="preserve">Posibilidad y afectación en el posible recuado a través del cobro catastral de cada predio, motivado lo anterior en la posibilidad del funcionario de pedir o solicitar Dadivas al momento de desarrollar un tramite castratral. </t>
  </si>
  <si>
    <t>La subsecretario de Gestión Catastra realizara periódicamente capacitaciones con las diferentes entidades pertinentes de la entidad territorial para incentivar el sentido de pertenecía por la entidad, así como la lealtad y el compromiso con la administración municipal.</t>
  </si>
  <si>
    <t xml:space="preserve">Número de Capacitaciones Realizadas </t>
  </si>
  <si>
    <t xml:space="preserve">Probabilidad </t>
  </si>
  <si>
    <t>baja</t>
  </si>
  <si>
    <t>moderado</t>
  </si>
  <si>
    <t xml:space="preserve">moderado </t>
  </si>
  <si>
    <t xml:space="preserve">Encuentros con los diferentes entes de Control para dar a conocer las sanciones disciplinarias, fiscales y penales que acarrear promover o inducir a un ciudadano a entregar una dadiva por una tramite administrativo </t>
  </si>
  <si>
    <t xml:space="preserve">Número de encuentros realizados </t>
  </si>
  <si>
    <t>Falta de preparación al personal de planta y contratistas.</t>
  </si>
  <si>
    <t xml:space="preserve">Falta de Capacitación al personal de la Subsecretraria, donde se definan los paremetros para realizar un avaluo catastral de la menera correcta. </t>
  </si>
  <si>
    <t xml:space="preserve">Afectación en la recopilación de la información que conlleva en un recaudo erróneo de información que se refleje en el impuesto catastral, ocasionando un prejuicio  al ciudadano dueño del bien inmueble.  </t>
  </si>
  <si>
    <t xml:space="preserve">Capacitaciones tecinicas y juridcas  al personal de planta y contratistas </t>
  </si>
  <si>
    <t xml:space="preserve">seguimiento a las diferentes activiades del personal de la subsecretaria por parte de los supervisores y jefes inmediatos. </t>
  </si>
  <si>
    <t xml:space="preserve">Número de Seguimientos realizados </t>
  </si>
  <si>
    <t>Debido a  la desactualización de la base catastral.</t>
  </si>
  <si>
    <t>Carencia de información sobre las resoluciones de segregación emitadas  por la Subsecretaría de Catastro Multiproposito de la Secretaría de Hacienda.</t>
  </si>
  <si>
    <t>Afectación Económica y Reputacional por sanciones con incidencia disciplinaria o fiscal emitidos por un ente de control debido a desactualización de la base catastral por Carencia de información sobre las resoluciones de segregación emitadas  por la Subsecretaría de Catastro Multiproposito de la Secretaría de Hacienda.</t>
  </si>
  <si>
    <t>El profesional encargado y/o contratista designado por el Secretario de Despacho realizará trimestralmente la consulta en la plataforma CATARSIA de las resoluciones de segregación emitidas por la Subsecretaría de Catastro Multipropósito de la Secretaría de Hacienda, con el fin de asignar correctamente la contribución por valorización a los nuevos predios contemplados en dichas resoluciones y, de esta manera, mitigar el riesgo. Como evidencia se adjunta archivo de excel con la consulta correspondiente en la plataforma CATARSIA  y el listado de las solicitudes con las resoluciones de mutaciones de segunda clase.</t>
  </si>
  <si>
    <t xml:space="preserve">Número de consultas realizadas en la Plataforma CATARSIA / numero de consultas programadas. </t>
  </si>
  <si>
    <t>Debido a la inadecuada custodia del archivo generado y recepcionado por la dependecia</t>
  </si>
  <si>
    <t>Desconocimiento de normas archivisticas y carencia de insumos.</t>
  </si>
  <si>
    <t>Posibilidad de afectación reputacional debido a la inadecuada custodia del archivo generado y recepcionado por la dependecia por el desconocimiento de normas archivisticas y carencia de insumos.</t>
  </si>
  <si>
    <t>El profesional encargado y/o contratista solicitará de manera bimestral al área de almacen los insumos requeridos para la adecuada custodia del archivo generado por la dependencia.</t>
  </si>
  <si>
    <t>Número de solicitudes enviadas/ numero de solicitudes programadas.</t>
  </si>
  <si>
    <t>El profesional encargado y/o contratista responsable del proceso de archivo solicitará de manera semestral capacitación a todo el equipo de trabajo para el adecuado manejo de la Gestión Documental. De no ser así, se realizará por parte de los profesionales de la Secretaría de Valorización y Plusvalía designados por el Secretario de Despacho. Como evidencia se adjunta acta de capacitacion de archivo.</t>
  </si>
  <si>
    <t>Número de capacitaciones realizadas/número de capacitaciones programadas.</t>
  </si>
  <si>
    <t>Debido al débil control , monitoreo y seguimiento al procedimiento de cobro persuasivo.</t>
  </si>
  <si>
    <t>Ausencia de implementación del procedimiento de  cobro persuasivo adoptado por la dependencia.</t>
  </si>
  <si>
    <t>Posibilidad de afectacion economica debido al débil control , monitoreo y seguimiento al procedimiento de cobro persuasivo por la ausencia de  implementación del procedimientro adoptado por la dependencia.</t>
  </si>
  <si>
    <t>El profesional encargado y/o contratista designado por el Secretario de Despacho responsable del proceso de cobro persuasivo implementará el procedimiento de cobro persuasivo por concepto de valorización, realizando seguimientos periodicos a la gestión realizada, como evidencia se adjunta informes de gestión trimestral.</t>
  </si>
  <si>
    <t>Número de personas informadas y/o comunicadas por cobro persuasivo.</t>
  </si>
  <si>
    <t xml:space="preserve">Respuestas tardias  y/o inexistentes a las PQRSDF </t>
  </si>
  <si>
    <t xml:space="preserve">Desconocimiento de los tiempos de respuesta a las PQRDSF contemplados en la normatividad </t>
  </si>
  <si>
    <t>Posibilidad de afectacion reputacional por respuestas tardias  y/o inexistentes a las PQRSDF debido al desconocimiento de los tiempos de respuesta a las PQRDSF contemplados en la normatividad.</t>
  </si>
  <si>
    <t>El secretario Despacho solicitará la capacitación a la oficina TIC de manera anual sobre el manejo de la plataforma SIEP para el buen manejo de los PQRSDF. Como evidencia se adjunta el acta de la capacitacion realizada.</t>
  </si>
  <si>
    <t>El secretario administrativo grado VI y/o contratistas de apoyo en el manejo de la plataforma SIEP realizará el seguimiento mensual del estado de los PQRSDF con el formato de seguimiento V3. Como evidencia se adjunta informe estadistico de seguimiento a las PQRS.</t>
  </si>
  <si>
    <t>Recibir cualquier dádiva o beneficio a nombre propio o de terceros para manipular la información de contribucion de Valorización en el PORTAL TNS OFICIAL</t>
  </si>
  <si>
    <t>Desconocimiento del codigo de integridad y la Ley de Transparencia debido a falta de capacitación a los servidores públicos</t>
  </si>
  <si>
    <t>Probabilidad de afectación económica y reputacional por recibir cualquier dádiva o beneficio a nombre propio o de terceros para manipular la información por concepto de contribución de valorización en el portal oficial de recaudos TNS, por causa desconocimiento del código de integridad debido a falta de capacitación a los servidores públicos.</t>
  </si>
  <si>
    <t xml:space="preserve">El secretario de Despacho solicitará de forma anual, mediante de comunicación interna dirigida a la Subsecretaría de Talento Humano, una capacitación para el personal de planta y contratistas sobre el Decreto 0527 de 28 de mayo del 2019 - Código de Integridad de la Alcaldía de San José de Cúcuta. Si no recibe una respuesta en los tiempos establecidos, la capacitación será realizada por parte de la Secretaría de Valorización y Plusvalía, dejando como registro el acta de la capacitación realizada.  </t>
  </si>
  <si>
    <t>Número de capacitaciones solicitadas / número de capacitaciones programadas</t>
  </si>
  <si>
    <t>El profesional de planta, asesor de despacho grado II y/o contratista realizará mensualmente, a través de la plataforma virtual de pagos TNS  de la Alcaldía de San José de Cúcuta, el seguimiento a los valores liquidados en las resoluciones modificatorias emitidas por la Secretaría de Valorización y Plusvalía, con el fin de determinar que los valores liquidados y la información que respalda dicho acto administrativo esté cargada en la plata forma virtual de pagos; de no ser así se deberá hacer la observación a través de correo electrónico a los responsables de realizar el cargue de dicha información en la plataforma y tomar los correctivos necesarios con el fin de mitigar el riesgo de corrupción. Como registro se genera un archivo excel que incluye capturas de pantalla de las resoluciones modificadoras y de la plataforma TNS donde se verifica la carga de os valores liquidados.</t>
  </si>
  <si>
    <t>Número de resolusiones modificatorias revisadas en plataforma / número total de resolusiones modificadoras emitidas</t>
  </si>
  <si>
    <t>Recibir o solicitar cualquier dávida o beneficio a nombre propio o de terceros al omitir la revisión previa al cumplimiento de los requisitos para adelantar el trámite de autorización y/o cancelación de la anotacioón en el folio de mátricula inmobiliaria</t>
  </si>
  <si>
    <t>Probabilidad  de afectación económica y reputacional por recibir o solicitar cualquier dádiva o beneficio a nombre propio o de terceros al omitir la revisión previa al cumplimiento de los requisitos para adelantar el trámite de autorización y/o cancelación de la anotación en el folio de matrícula inmobiliaria, por causa desconocimiento del código de integridad debido a falta de capacitación a los servidores públicos.</t>
  </si>
  <si>
    <t>El profesional de planta, asesor de despacho grado II y/o contratista  realizará mensualmente, a través de la plataforma virtual de pagos TNS de la Alcaldía de San José de Cúcuta, el seguimiento y verificación de los pagos realizados por el contribuyente y  del gravamen,  con el fin de determinar que la información cargada en la plataforma virtual de pagos esté  acorde con los documentos soporte; de no ser así, se deberá hacer la observación a través de correo electrónico a los responsables de cargar dicha información en la plataforma  y tomar los correctivos necesarios con el fin de mitigar el riesgo de corrupción. Como registro se genera un archivo excel con la información detallada de las solicitudes de autorizaciones y cancelaciones recibidas en la secretaría y  pantallazos de la plataforma TNS donde se verifica dicha información.</t>
  </si>
  <si>
    <t>Número de seguimientos a los tramites / número total de trámites gestionados por la dependencia</t>
  </si>
  <si>
    <t xml:space="preserve">Omision de de la verificación en el cumplimiento de requisitos dentro de los procesos contractuales </t>
  </si>
  <si>
    <t>Desconocimiento del manual de procesos y procedimientos  en la selección del personal a contratar.</t>
  </si>
  <si>
    <t>Probabilidad de afectación reputacional por omisión de la verificación en el cumplimiento de requisitos dentro de los procesos contractuales debido al desconocimiento del manual de procesos y procedimientos en la selección del personal a contratar.</t>
  </si>
  <si>
    <t xml:space="preserve">El profesional de planta y/o contratista del área de contratación realizará, cada vez que se requiera, la verificación y selección del perfil a contratar, validando que cumpla con los requisitos y la normatividad establecidos en la etapa precontractual y contractual, en caso de no cumplir algún requisito se debe notificar dicha novedad al Supervisor de Contrato para tomar acciones correspondientes y así mitigar el riesgo de corrupción. Como registro se genera un archivo excel denominado "Matriz de Contratación" y  se verifica el cumplimiento de los requisitos del check list para el proceso de contratación a través de un informe. </t>
  </si>
  <si>
    <t>número de contratos verificados en cumplimiento de requisitos/número total de contratos celebrados en el año</t>
  </si>
  <si>
    <t xml:space="preserve">Debido a acceso no autorizado, pérdida o divulgación de información sensible (datos personales de contribuyentes, liquidaciones, expedientes y bases de datos) </t>
  </si>
  <si>
    <t xml:space="preserve"> Por controles de acceso insuficientes, manejo inadecuado de usuarios, inexistencia de sistemas de información o uso indebido de acceso a la información.</t>
  </si>
  <si>
    <t>Posibilidad de afectación reputacional debido a acceso no autorizado, pérdida o divulgación de información sensible (datos personales de contribuyentes, liquidaciones, expedientes y bases de datos)  por controles de acceso insuficientes, manejo inadecuado de usuarios, inexistencia de sistemas de información o uso indebido de acceso a la información.</t>
  </si>
  <si>
    <t>El asesor de despacho o el contratista encargado del área de archivo controlará el préstamo de expedientes físicos mediante el formato establecido, con previa autorización del asesor de despacho de la dependencia. Como evidencia, se adjuntará el registro de préstamos en formato PDF.</t>
  </si>
  <si>
    <t>Total expedientes devueltos/Total expedientes prestados</t>
  </si>
  <si>
    <t>El profesional o contratista designado por el Secretario de Despacho capacitará trimestralmente al equipo sobre el manejo, acceso y manipulación de expedientes. Como soporte, se adjuntará el acta de capacitación o el listado de asistencia respectivo.</t>
  </si>
  <si>
    <t>Proceso Gestión del Ordenamiento Territorial</t>
  </si>
  <si>
    <t>Subproceso Gestión de la Infraestructura</t>
  </si>
  <si>
    <t>Formular, implementar y evaluar políticas, planes y programas relacionados a la construcción, supervisión, mantenimiento y administración de la Infraestructura de los bienes de uso público del municipio (infraestructura vial, de servicios, equipamientos y espacio público) y de aquellas que soportan la prestación de los servicios de la Administración Municipal.</t>
  </si>
  <si>
    <t>El subproceso comprende la planificación, ejecución, y control de proyectos de infraestructura vial, equipamiento, agua potable, saneamiento básico y demás obras públicas.</t>
  </si>
  <si>
    <t>El jefe de la Oficina de la secretaria de infraestructura socializa las normas y orientaciones para la programación y ejecución de los recursos del SGP so, quedando como evidencia el acta de soialización</t>
  </si>
  <si>
    <t>La Secretaria del jefe de oficina la remitirá cada seis meses como recordatorio la guía a los abogados estructuradores de proyectos, quedando como evidencia el correo electrónico del envío con la confirmación del recibido por parte de los abogados.</t>
  </si>
  <si>
    <t xml:space="preserve">Desviación de recursos económicos por la celebración de modificación y/o adición injustificada a los contratos </t>
  </si>
  <si>
    <t>Trafico de influencias y falta de valores éticos en beneficio propio o de un tercero</t>
  </si>
  <si>
    <t>Posibilidad de desviación de los recursos económicos por la celebración de modificación y/o adición injustificada a los contratos debido al tráfico de influencias y falta de valores éticos en beneficio propio o de un tercero.</t>
  </si>
  <si>
    <t>La actividad que conlleva el riesgo se ejecuta de 12 a 100 veces por año</t>
  </si>
  <si>
    <t>Para la etapa contractual, el Secretario de Despacho deberá fortalecer los valores y principios éticos de los profesionales de apoyo a la supervisión de la Secretaría de Infraestructura reiterando el código de Integridad y obligaciones adquiridas en la delegación de supervisión, creando una lista de chequeo para las modificaciones de los contratos realizados por el supervisor debidamente diligenciada y firmada por los competentes</t>
  </si>
  <si>
    <t>cantidad de contratos modificados con justificación / cantidad de contratos en ejecución de la vigencia actual.</t>
  </si>
  <si>
    <t>Evaluar la efeciencia en los estudios y diseños previos</t>
  </si>
  <si>
    <t>presupuesto estimado en la fase de diseño / presupuesto  real adjudicado o ejecutado</t>
  </si>
  <si>
    <t>Obras de baja calidad entregadas a la Comunidad</t>
  </si>
  <si>
    <t>Manipulación en la estructuración del proceso en el componente técnico, jurídico y financiero</t>
  </si>
  <si>
    <t>Posibilidad de perdida económica y reputacional debido a la entrega Obras de baja calidad a la Comunidad por la manipulación en la estructuración del proceso en el componente técnico, jurídico y financiero</t>
  </si>
  <si>
    <t>La actividad que conlleva el riesgo se ejecuta de 5 a 50 veces por año</t>
  </si>
  <si>
    <t>En la etapa precontractual, el asesor juridico  supervisará la elaboración de los componentes técnico, juridicos y finaciero en los procesos que sean competencia de la Secretaría de Infraestructura teniendo en cuenta los formatos establecidos por Colombia Compra Eficiente y el manual de contratación del Municipio de San José de Cúcuta.</t>
  </si>
  <si>
    <t>Cantidad de procesos con componente técnico verificado / cantidad de procesos estructurados</t>
  </si>
  <si>
    <t>supervisión técnica continua</t>
  </si>
  <si>
    <t>Numero de actividades sin obisevación / total actividades verificadas por la supervisión</t>
  </si>
  <si>
    <t>Acceso, manipulación o adulteración de información por terceros</t>
  </si>
  <si>
    <t xml:space="preserve">Incumplimiento de los lineamientos establecidos para la seguridad de la información </t>
  </si>
  <si>
    <t>Posibilidad de afectación del presupuesto por el acceso, manipulación o adulteración de  información por terceros a la Secretaría por el incumplimiento de los lineamientos establecidos</t>
  </si>
  <si>
    <t>La actividad que conlleva el riesgo se ejecuta de 3 a 24 veces por año</t>
  </si>
  <si>
    <t>En la etapa contractual, el asesor jurídico supervisará la evaluación  financiera  de los procesos llevados a cabo por la Secretaría de Infraestructura teniendo en cuenta  el formato  establecido  por la dependencia acorde a los lineamientos de Colombia Compra Eficiente y el manual de contratación del Municipio de San José de Cúcuta.</t>
  </si>
  <si>
    <t>Cantidad de procesos sin verificación de check list sobre cantidad de contratos estructurados</t>
  </si>
  <si>
    <t>Incumplimiento en los términos perentorios a las solicitudes de los ciudadanos y/o terceros</t>
  </si>
  <si>
    <t>Inexactitud en los tiempos de respuesta a solicitud de los Ciudadanos</t>
  </si>
  <si>
    <t>Probabilidad de efectación reputacional por incuumplimiento de los términos de ley establecidos a las decisiones judiciales radicadas por los juzgados debido a la poca capacidad de respuesta.</t>
  </si>
  <si>
    <t>La actividad que conlleva el riesgo se ejecuta más de 5000 veces por año</t>
  </si>
  <si>
    <t>Para la atención de solicitudes, el profesional asignado deberá generar informes de seguimiento y control de todas las PQRSD apoyándose en el reporte obtenido por la plataforma de gestión documental orfeo.</t>
  </si>
  <si>
    <t>No De PQRSD contestadas / No PQRSD recibidas.</t>
  </si>
  <si>
    <t>Incumplimiento en los tiempos de ley para gestionar respuestas a decisiones judiciales</t>
  </si>
  <si>
    <t>Probabilidad de efectación  reputacional  por incuumplimiento  los términos de ley establecidos a las decisiones judiciales radicadas por los juzgados debido a la poca capacidad de respuesta.</t>
  </si>
  <si>
    <t>Para la atención de decisiones judiciales que sea competencia del despacho, el profesional asignado deberá generar informes de seguimiento y control de todas las decisiones, atendidas en los tiempos de ley teniendo en  cuenta el procedimiento interno de la dependencia y lo ordenado por los juzgados.</t>
  </si>
  <si>
    <t>No de decisiones judiciales recibidas/ No de decisiones judiciales contestadas</t>
  </si>
  <si>
    <t>Falta de actualización oportuna de los informes de avance físico y financiero en los sistemas PIIP/DNP</t>
  </si>
  <si>
    <t>Insuficiente articulación entre áreas técnica, financiera y de planeación</t>
  </si>
  <si>
    <t>Posibilidad que se generer requirimientos  por el incumplimiento en la entrega oportuna de informes</t>
  </si>
  <si>
    <t xml:space="preserve">
La actividad que conlleva el riesgo se ejecuta de 3 a 24 veces por año
</t>
  </si>
  <si>
    <t>Articulación entre áreas técnica, financiera y de planeación estableciendo tiempo de entrega de la información</t>
  </si>
  <si>
    <t>N° de informes a presentar / informes presentados oportunamente</t>
  </si>
  <si>
    <t>Desviación presupuestal</t>
  </si>
  <si>
    <t>Ausencia de controles preventivos y seguimiento técnico-financiero sistemático sobre la ejecución presupuestal del SGP.</t>
  </si>
  <si>
    <t>Posibilidad de que los recursos asignados al SGP sean ejecutados con diferencias significativas frente a lo programado, ya sea por sobreestimación, subejecución o modificaciones sin el debido soporte técnico, afectando el cumplimiento de metas, la destinación específica y el equilibrio financiero del proyecto.</t>
  </si>
  <si>
    <t xml:space="preserve">Seguimiento técnico-financiero sobre la ejecución presupuestal del SGP; verificando que cada modificación cuente con los respectivos soportes que lo justifiquen </t>
  </si>
  <si>
    <t>N° modificaciones/ N° de modificaciones debidamente justificadas</t>
  </si>
  <si>
    <t>Planear, dirigir y desarrollar estrategias innovadores que garanticen una movilidad sostenible, eficiente y segura de los actores viales, a través de una efectiva interoperabilidad e interconexión de los diferentes modos de transporte terrestre, ejecutando campañas de seguridad vial y sensibilizando a la población del territorio para reducir los niveles de accidentalidad y el respeto a la norma, brindando una respuesta oportuna e integral  a las necesidades de la ciudadanía en materia de movilidad en el municipio de San José de Cúcuta.</t>
  </si>
  <si>
    <t>Comprende desde la planeación de las actividades de control y administrativas, hasta la ejecución de acciones correctivas</t>
  </si>
  <si>
    <t>Gestión</t>
  </si>
  <si>
    <t>Incumplimiento de los términos de ley para la gestión de requerimientos solicitados.</t>
  </si>
  <si>
    <t>Desconocimiento de los plazos de tiempo establecidos por normatividad legal vigente, debido a la falta de capacitación del personal.</t>
  </si>
  <si>
    <t>Posibilidad de pérdida reputacional por tutelas, quejas o insatisfacción de los grupos de valor, debido al incumplimiento de los términos de ley para la gestión de requerimientos solicitados por los ciudadanos, por desconocimiento de los plazos de tiempo establecidos por normatividad legal vigente.</t>
  </si>
  <si>
    <t xml:space="preserve">     Entre 50 y 100 SMLMV</t>
  </si>
  <si>
    <t>MODERADO</t>
  </si>
  <si>
    <t>Profesional Universitario o Contratista asignado para realizar el seguimiento cuatrimestral a las respuestas de los ciudadanos, de acuerdo a los plazos establecidos, según el marco regulatorio vigente.</t>
  </si>
  <si>
    <t>% de PQRSD contestados fuera de término: (Número de PQRSD cuatrimestrales fuera de términos / Total de PQRSD cuatrimestrales)*100</t>
  </si>
  <si>
    <t>Registro material</t>
  </si>
  <si>
    <t xml:space="preserve">Profesional Universitario o Contratista asignado, revisa el estado de las alertas generadas en el Sistema de Gestión Documental con el propósito de verificar y establecer la estadística, que evidencia la cantidad de PQRSD pendientes. </t>
  </si>
  <si>
    <t>Profesional Universitario o Contratista asignado</t>
  </si>
  <si>
    <t xml:space="preserve"> Mensual</t>
  </si>
  <si>
    <t>Se han realizado las estadísticas para el control de PQRSD contestadas.</t>
  </si>
  <si>
    <t>Profesional Universitario o Contratista asignado efectúa reunión con el personal de la Secretaría de Tránsito y Transporte, con el fin de establecer las estrategías para atender oportunamente todas las peticiones pendientes.</t>
  </si>
  <si>
    <t xml:space="preserve"> Bimestral</t>
  </si>
  <si>
    <t>Se han adelantado reuniones con el personal.</t>
  </si>
  <si>
    <t>Falta de coordinación entre las entidades involucradas en temas de movilidad en la ciudad de San José de Cúcuta.</t>
  </si>
  <si>
    <t>Falta de comunicación para la intervención en obras relacionadas con la movilidad en la ciudad.</t>
  </si>
  <si>
    <t>Posibilidad de detrimento patrimonial y reputacional por falta de coordinación entre las entidades involucradas en temas de movilidad, debido a la falta de comunicación para la intervención de actividades relacionadas con la movilidad en la ciudad.</t>
  </si>
  <si>
    <t>Profesional Universitario o Contratista asignado para notificar sobre futuras intervenciones
a las Secretarías y Entidades involucradas en temas de movilidad en el municipio de San
José de Cúcuta.</t>
  </si>
  <si>
    <t>% Notificación sobre intervenciones en movilidad: (Número de solicitudes atendidas y notificadas a otras secretarías y/o entes/Número de solicitudes de la comunidad de intervenciones a realizar) * 100</t>
  </si>
  <si>
    <t>Notificar sobre futuras intervenciones en temas de movilidad a las Secretarías involucradas y Entidades externas en el municipio de San José de Cúcuta.</t>
  </si>
  <si>
    <t>Comunicaciones internas y externas que faltan por realizar e implementar.</t>
  </si>
  <si>
    <t>Profesional Universitario o Contratista asignado coordinar las intervenciones con las Secretarías y Entidades involucradas en temas de movilidad en la ciudad de San José de Cúcuta.</t>
  </si>
  <si>
    <t>% Intervenciones coordinadas: (Número de intervenciones ejecutadas coordinadas / Número de intervenciones notificadas)* 100</t>
  </si>
  <si>
    <t>Coordinar las intervenciones con las Secretarías involucradas y Entidades externas en temas de movilidad en la ciudad de San José de Cúcuta.</t>
  </si>
  <si>
    <t>Coordinar las intervenciones con las Secretarías involucradas y Entidades externas que falta por implementar.</t>
  </si>
  <si>
    <t xml:space="preserve">No remisión de la información financiera y contable. </t>
  </si>
  <si>
    <t>Inexistencia y/o entrega inoportuna de la informacion financiera y contable, la cual es requerida por los entes de control.</t>
  </si>
  <si>
    <t>Posibilidad de efecto dañoso derivado de multas y sanciones, por la no remisión de la información financiera y contable, debido a inexistencia y/o entrega inoportuna de la informacion financiera y contable, la cual es requerida por los entes de control.</t>
  </si>
  <si>
    <t>Profesional Universitario o Contratista asignado del área financiera de la Secretaría de Tránsito y Transporte debe revisar la informacion suministrada por terceros con el fin de consolidar y realizar la respectiva rendición fiscal.</t>
  </si>
  <si>
    <t>% Informes vencidos: (Numero de informes vencidos/Numero total de informes de cuentas rendidas)* 100</t>
  </si>
  <si>
    <t>Adoptar cronograma de tiempos de entrega de la informacion</t>
  </si>
  <si>
    <t xml:space="preserve"> Omitir información hacia los Entes de Control, por la debilidad en los  controles y en los mecanismos de seguimiento y medición de la eficacia en los procesos de cierre de los hallazgos encontrados</t>
  </si>
  <si>
    <t>Posibilidad de recibir cualquier beneficio a nombre propio o de terceros con el objeto de no presentar información fidedigna a los entes de control.</t>
  </si>
  <si>
    <t>Posibilidad de Pérdida de la imagen institucional, porque se omitie información hacia los Entes de Control, por la debilidad en los  controles y en los mecanismos de seguimiento y medición de la eficacia en los procesos de cierre de los hallazgos encontrados, que podría llevar a la posibilidad de recibir cualquier beneficio a nombre propio o de terceros con el fin de no presentar información fidedigna a los entes de control.</t>
  </si>
  <si>
    <t>El Profesional Universitario o Contratista del Equipo Juridico asignado revisa cuatrimestralmente los requerimientos solicitados por los Entes de Control y cita a los diferentes responsables para hacer seguimiento y tener eficacia en los procesos de cierre de los hallazgos encontrados, para evitar sanciones hacia la Secretaría de Movilidad, Subsecretaría de Tránsito y Transporte lo cual se puede evidenciar en el informe de monitoreo a los mapas de riesgo, (preventivo).</t>
  </si>
  <si>
    <t>% Requerimientos de Entes de Control con seguimiento: (Número de requerimientos de Entes de Control revisados con seguimiento / Total de requerimientos de Entes de Control) * 100</t>
  </si>
  <si>
    <t xml:space="preserve">Bajos niveles de denuncia de actos de corrupción. Débil promoción de los mecanismos de denuncia de los actos de soborno y otros tipos de corrupción.
</t>
  </si>
  <si>
    <t>Debilidad en el conocimiento del cumplimiento del código de integridad.</t>
  </si>
  <si>
    <t>Posibilidad de Beneficio propio o a un tercero, a través de sobornos, bajos niveles de denuncia de actos de corrupción. Débil promoción de los mecanismos de denuncia de los actos de soborno y otros tipos de corrupción, por debilidad en el conocimiento del cumplimiento del código de integridad.</t>
  </si>
  <si>
    <t>Fraude interno</t>
  </si>
  <si>
    <t xml:space="preserve">     Genera medianas consecuencias sobre la entidad</t>
  </si>
  <si>
    <t xml:space="preserve">El Profesional Universitario o Contratista recuerda que los Servidores Públicos realicen el Curso de Integridad, transparencia y lucha contra la corrupción, dandoles a conocer la importancia de la participación en este curso y a su vez sea compartido el conocimiento con los demás colaboradores de la Secretaría de Movilidad, Subsecretaría de Tránsito y Transporte  (preventivo)     </t>
  </si>
  <si>
    <t>% Servidores Públicos con el Curso de Integridad, transparencia y lucha contra la corrupción: (Número de Servidores Públicos con el Curso de Integridad, transparencia y lucha contra la corrupción realizado / Total de Servidores Públicos de la Secretaría de Movilidad, Subsecretaría de Tránsito y Transporte) * 100</t>
  </si>
  <si>
    <t xml:space="preserve">Ausencia de herramientas de seguridad informatica frente a la información pública y de posible vulnerabilidad en medios digitales y tecnologicos </t>
  </si>
  <si>
    <t>Debilidad en la formulación, aplicación y seguimiento de la política de seguridad de la información, que incluye el uso de aplicativos informáticos, data o información cofidencial sensible, manejada sin ningún tipo de control o lineamiento de gestión documental electrónica.</t>
  </si>
  <si>
    <t>Posibilidad de Beneficio propio o a un tercero, a través de ausencia de herramientas de seguridad informatica frente a la información pública y de posible vulnerabilidad en medios digitales y tecnologicos. Debilidad en la formulación, aplicación y seguimiento de la política de seguridad de la información, que incluye el uso de aplicativos informáticos, data o información cofidencial sensible, manejada sin ningún tipo de control o lineamiento de gestión documental electrónica.</t>
  </si>
  <si>
    <t xml:space="preserve">El Profesional Universitario o Contratista asignado, revisa cuatrimestralmente que en la cláusula séptima de cada contrato quede la obligación general de tener la confidencialidad de la información que se maneja en la Secretaría de Movilidad y Subsecretaría de Tránsito y Transporte, debido a la confidencialidad de la información que es reserva de esta Secretaría y Subsecretaría, esta acción se ejecuta cada vez que se firma un nuevo contrato o se reuneve el mismo (preventivo)  </t>
  </si>
  <si>
    <r>
      <rPr>
        <sz val="10"/>
        <color theme="1"/>
        <rFont val="Arial Narrow"/>
        <family val="2"/>
      </rPr>
      <t xml:space="preserve">% Contratos de OPS con Cláusula de confidencialidad de la información  de la Secretaría de Movilidad: (Número de Contratos de OPS con Cláusula de confidencialidad de la información  de la Secretaría de Movilidad, Subsecretaría de Tránsito y Transporte / Total de Contratos de OPS de la Secretaría de Movilidad, Subsecretaría de Tránsito y Transporte) * 100                                                                     </t>
    </r>
    <r>
      <rPr>
        <sz val="10"/>
        <color rgb="FFFF0000"/>
        <rFont val="Arial Narrow"/>
        <family val="2"/>
      </rPr>
      <t>-</t>
    </r>
  </si>
  <si>
    <t xml:space="preserve">GESTION DEL DESARROLLO SOSTENIBLE </t>
  </si>
  <si>
    <t xml:space="preserve">GESTION AMBIENTAL </t>
  </si>
  <si>
    <t xml:space="preserve"> Garantizar actividades de los subprocesos de Gestión Ambiental del proceso de Gestión del Desarrollo Sostenible del municipio de San José de Cúcuta, en lo referente a la conservación, protección y manejo sostenible de los recursos naturales del municipio, promoviendo el bienestar ambiental, la salud pública y la calidad de vida de la comunidad; de acuerdo con los planes, programas, proyectos y orientaciones sectoriales.</t>
  </si>
  <si>
    <t>identificación de problemáticas, necesidades, estableciendo métodos ajustados a un presupuesto real con el fin de conllevar soluciones óptimas generadas a través de la planeación en las actividades de medio ambiente.</t>
  </si>
  <si>
    <t>Insuficiente  personal capacitado, limitaciones logísticas y reducción en la cobertura de las jornadas educativas, como consecuencia de una gestión inadecuada de los recursos asignados.</t>
  </si>
  <si>
    <t>Deficiencias en la planeación financiera, asignación y supervisión de los recursos del proyecto, derivadas de debilidades en los procesos administrativos</t>
  </si>
  <si>
    <t>Posibilidad de que, debido a una administración ineficiente de los recursos financieros y logísticos del proyecto, las jornadas de educación y sensibilización ambiental no alcancen la cobertura ni el impacto previstos, afectando el cumplimiento de los objetivos establecidos y la adecuada ejecución presupuestal.</t>
  </si>
  <si>
    <t xml:space="preserve">El jefe de la Oficina de ambiente y sostenibilidad realiza evaluaciones de avances y estrategias periodicamente </t>
  </si>
  <si>
    <t>Realizar una programación detallada de las jornadas educativas, incluyendo un estudio de capacidades logísticas y de personal.</t>
  </si>
  <si>
    <t xml:space="preserve">Jefe de despacho </t>
  </si>
  <si>
    <t xml:space="preserve">La Secretaria del jefe de oficina solicitara cada meses un avance de actividades realizadas para una trazabilidad del debido cumplimiento </t>
  </si>
  <si>
    <t>Incumplimiento del cronograma de intervención en zonas verdes y parques.</t>
  </si>
  <si>
    <t xml:space="preserve">deficiencias en la planeación, supervision y contratacion de los recursos destinados a estas intervenciones en zonas verdes </t>
  </si>
  <si>
    <t>Posibilidad de perdida económica y reputacional debido a que las metas de mantenimiento de zonas verdes no se alcancen debido a una planeación deficiente y demoras en la ejecucion.</t>
  </si>
  <si>
    <t>Seguimiento mensual mediante informes frente al avance físico de zonas intervenidas</t>
  </si>
  <si>
    <t>Elaborar un cronograma  con la ejecución claramente definida y aprobados por la Secretaría</t>
  </si>
  <si>
    <t xml:space="preserve">jefe de despacho </t>
  </si>
  <si>
    <t>Asignación de servicios de asistencia técnica en zonas no priorizadas o sin necesidad real.</t>
  </si>
  <si>
    <t>Poca ejecución de recursos en las zonas rurales críticas debido a una falta de planeación territorial previa.</t>
  </si>
  <si>
    <t>Posibilidad de que la asistencia técnica se disperse en actividades de bajo impacto, malgastando el recurso humano y financiero de la Secretaría.</t>
  </si>
  <si>
    <t>Formular un cronograma de asistencia técnica rural que priorice las zonas según criterios de necesidad</t>
  </si>
  <si>
    <t>Insuficiencia del espacio físico y de los medios tecnológicos para el archivo y custodia de la información.</t>
  </si>
  <si>
    <t>Falta de planeación en la gestión documental y ausencia de implementación de un sistema integral de archivo que contemple crecimiento institucional.</t>
  </si>
  <si>
    <t>Posibilidad que la información producida por la secretaría podría perderse, ser alterada o quedar expuesta debido a la falta de espacios adecuados y mecanismos de control para la gestión documental.</t>
  </si>
  <si>
    <t>Subdirección Técnica de Apoyo a la Gestión diligencia, organiza y actualiza el Formato Único de Inventario Documental FO-M9-P3-06 para dejar evidencia del control y garantizar la custodia de la información institucional.</t>
  </si>
  <si>
    <t>% de documentos validados y archivados conforme a la normatividad / Total de documentos recibidos.</t>
  </si>
  <si>
    <t>Entrega de informe trimestral de necesidades de espacio físico y tecnológico para la gestión documental al archivo central.</t>
  </si>
  <si>
    <t xml:space="preserve">Personal de planta encargado de archivo </t>
  </si>
  <si>
    <t>Subdirección Técnica de Apoyo a la Gestión designa un responsable del archivo para velar por la seguridad y el acceso autorizado a la documentación.</t>
  </si>
  <si>
    <t>Deficiencias en la supervisión de los contratos, al avalar productos o actividades no ejecutadas.</t>
  </si>
  <si>
    <t>Falta de verificación rigurosa de los soportes de ejecución (informes, productos) frente a las obligaciones contractuales antes de firmar la certificación de pago.</t>
  </si>
  <si>
    <t>Posibilidad de daño patrimonial al municipio de Cúcuta por el pago de de contratos que no cumplen con las especificaciones técnicas o cantidades pactadas, debido a una supervisión ineficaz.</t>
  </si>
  <si>
    <t>Revisión de los informes de actividades frente a los productos entregados y las cláusulas del contrato antes de cada pago.</t>
  </si>
  <si>
    <t>Número de cuentas revisadas con hallazgos / Total de cuentas revisadas</t>
  </si>
  <si>
    <t>Diseñar e implementar una lista de verificación (checklist) de supervisión de contratos que incluya la validación de informes de actividades, productos entregados y aportes a seguridad social, antes de la certificación de pago.</t>
  </si>
  <si>
    <t>Profesional de Apoyo - Contratación y Supervisión</t>
  </si>
  <si>
    <t>Verificación del pago de aportes al sistema de seguridad social y parafiscales acorde al valor facturado.</t>
  </si>
  <si>
    <t>Número de pagos realizados con soporte de seguridad social / Total de pagos realizados</t>
  </si>
  <si>
    <t>MISIONAL</t>
  </si>
  <si>
    <t>GESTIÓN DEL RIESGO</t>
  </si>
  <si>
    <t xml:space="preserve">Coordinar la revisión del informe de Seguimiento al Mapa de Riesgos Institucional y seguimiento a las actividades desarrolladas para la vigencia 2026. </t>
  </si>
  <si>
    <t>Seguimiento a las acciones programadas para la vigencia 2026 y verificacion de los controles de cumplimiento y efectividad dentro del componente del programa de transparencia y ética pública y de atención al ciudadano a cargo de la Secretaria Municipal para la Gestión del Riesgo de Desastres.</t>
  </si>
  <si>
    <t>Entrega de ayudas humanitarias y material de contrucción a personas que no son consideradas damnificadas con el fin de beneficiar y satisfacer el bien particular</t>
  </si>
  <si>
    <t>Desvío de ayudas humanitarias para beneficios particulares</t>
  </si>
  <si>
    <t>Posible afectación económica y reputacional, en la entrega de ayudas humanitarias a personas que no son consideradas damnificadas con el fin de beneficiar y satisfacer el bien particular.Desvío de ayudas humanitarias para beneficios particulares.</t>
  </si>
  <si>
    <t>Revisión de documentación requerida a los damnificados y afectados por parte de profesional contratista y verificación de las actas y EDAN correctamente diligenciadas de entrega de Ayudas Humanitarias de Emergencia y material de construcción. Cuatrimestralmente se realizará reguimiento en el cuál los profesionales deben  cargar en PDF las evidencias sobre su gestión en la carpeta drive asignada. 1. Entrega de ayudas humanitarias y material de contrucción</t>
  </si>
  <si>
    <t>Número de actas soportadas con EDAN diligenciadas / Número  de ayudas entregadas</t>
  </si>
  <si>
    <t>Documentación incompleta en el desarrollo de los procesos contractuales.</t>
  </si>
  <si>
    <t>Faltantes en la documentación requerida para el desarrollo de los procesos contractuales</t>
  </si>
  <si>
    <t>Posibilidad de afectación económica y reputacional en la documentación incompleta en el desarrollo de los procesos contractuales.Faltantes en la documentación requerida para el desarrollo de los procesos contractuales.</t>
  </si>
  <si>
    <t xml:space="preserve"> El lider profesional contratista es el responsable  de revisar los documentos precontractuales, contractuales y propuestas,  y verificar los check list de los procesos contractuales. Cuatrimestralmente se realizará monitoreo a la matriz de seguimiento a la contratación, como evidencia en la carpeta drive asignada. 2. Check list contratos</t>
  </si>
  <si>
    <t>Número Check list expedientes contractuales / Procesos contractuales desarrollados</t>
  </si>
  <si>
    <r>
      <rPr>
        <sz val="11"/>
        <color theme="1"/>
        <rFont val="Calibri"/>
        <family val="2"/>
      </rPr>
      <t xml:space="preserve">Realizar formulación plan de mejoramiento con el equipo de calidad, control y seguimiento, únicamente en caso de que el riesgo se genere adicionar también el siguiente indicador.            </t>
    </r>
    <r>
      <rPr>
        <b/>
        <sz val="11"/>
        <color theme="1"/>
        <rFont val="Calibri"/>
        <family val="2"/>
      </rPr>
      <t xml:space="preserve">   Número de  Planes de Mejoramiento /  Número de Hallazgos encontrados = promedio de cumplimiento del indicador</t>
    </r>
  </si>
  <si>
    <t>Profesional de planta de la SEMGERD que ejerce la supervisión - Jennifer SIlva</t>
  </si>
  <si>
    <t>Aleatorio</t>
  </si>
  <si>
    <t>Indebida ejecución para favorecer a un tercero para recibir dádivas-colusión.</t>
  </si>
  <si>
    <t>Deficiencias en la aplicación de los lineamientos de ética, transparencia y control.</t>
  </si>
  <si>
    <t>Posible afectación económica y reputacional, en la indebida ejecución para favorecer a un tercero para recibir dádivas-colusión.Deficiencias en la aplicación de los lineamientos de ética, transparencia y control.</t>
  </si>
  <si>
    <t>El líder profesional contratista es el encargado de la exigencia y aprobación de pólizas de cumplimiento. Cuatrimestralmente se realizará reguimiento en el cuál los profesionales deben  cargar en PDF las  actas de aprobación de póliza de garantía en la carpeta drive asignada.3. Acta de aprobación de pólizas</t>
  </si>
  <si>
    <t>Número de actas de aprobación de pólizas exigidos / Número de contratos con pólizas requeridas</t>
  </si>
  <si>
    <t>Profesionales no idóneos para el desarrollo de visitas técnicas.</t>
  </si>
  <si>
    <t>Inconsistencias en la información obtenida de  las visitas técnicas de inspección</t>
  </si>
  <si>
    <t>Posible afectación económica y reputacional, profesionales no idóneos para el desarrollo de visitas técnicas.Inconsistencias en la información obtenida de las visitas técnicas de inspección.</t>
  </si>
  <si>
    <t>Se realizará la asignación de visitas tecnicas  validando el perfil y la experiencia del profesional a asignar verificando su idoneidad de acuerdo con el tipo de riesgo que se presenta.Cuatrimestralmente  se realizará segumiento a la matriz de visitas técnicas asignadas 4. Informes Técnicos revisados</t>
  </si>
  <si>
    <t>Números de Profesionales idoneos asignado a visitas técnicas / Visitas técnicas asignadas</t>
  </si>
  <si>
    <t>Se realizará la revisión técnica por parte del profesional especializado encargado, quien otorgará su visto bueno garantizando la coherencia y pertinencia de los datos contenidos en el informe. Cuatrimestramelmente se validará el visto bueno en cada uno de los informes entregados. 4. Informes Técnicos revisados</t>
  </si>
  <si>
    <t>Número de informes de visitas con revisión de conformidad técnica /Número de informes de visitas realizados.</t>
  </si>
  <si>
    <t>Se realizará la revisión juridica  por parte del profesional especializado encargado, quien otorgará su visto bueno garantizando la coherencia y pertinencia juridica de los datos contenidos en el informe. Cuatrimestramelmente se validará el visto bueno en cada uno de los informes entregados.4. Informes Técnicos revisados</t>
  </si>
  <si>
    <t>Número de informes de visitas con revisión de conformidad juridica/Número de informes de visitas realizados.</t>
  </si>
  <si>
    <t>No implementación de Check List de control en la documentación requerida para la expedición de permisos de eventos masivos.</t>
  </si>
  <si>
    <t>Manipulación u omisión en la documentación requerida para expedir certificación para la realización de eventos masivos</t>
  </si>
  <si>
    <t>Posibilidad de afectación económica y reputacional, por la no implementación de el Check List de control en la documentación requerida para la expedición de permisos de eventos masivos. Manipulación u omisión en la documentación requerida para expedir la certificación para la realización de eventos masivos.</t>
  </si>
  <si>
    <t>Los profesionales encargados verifican la documentación requerida e Implementación de Check List con los requisitos necesarios para la expedición del certificado de eventos masivos. Trimestral se realizará reguimiento en el cuál los profesionales deben  cargar en PDF las constancias para eventos masivos  y excel de radicados y respuestas eventos SEGERD en la carpeta drive asignada.5. Eventos masivos</t>
  </si>
  <si>
    <t xml:space="preserve">Número de Check list diligenciadas  para eventos masivos / Número de Eventos masivos desarrollados </t>
  </si>
  <si>
    <t>Aceptación de dádivas por parte de particulares para desarrollar actividades que se ajustan a intereses particulares.</t>
  </si>
  <si>
    <t>Sobrecostos en la ejecución de los recursos destinados para la implementación de los procesos de la gestión del riesgo de desastres.</t>
  </si>
  <si>
    <t>Posible afectación económica y reputacional, en la aceptación de dádivas por parte de particulares para desarrollar actividades que se ajustan a intereses particulares. Sobrecostos en la ejecución de los recursos destinados para la implementación de los procesos de la gestión del riesgo de desastres.</t>
  </si>
  <si>
    <t>Elaboración de estudios previos y presupuestos por parte de personal idóneo para cada proceso de contratacion. Cuatrimestralmente el profesional encargado realizará seguimiento mediante el diligenciamiento y cargue de los ESTUDIOS PREVIOS a medida que se realice el proceso en la carpeta drive asignada.6.Estudios previos</t>
  </si>
  <si>
    <t>Número de estudios previos exigidos, diligenciados y cargados / Número de Contratos desarrollados</t>
  </si>
  <si>
    <t>Excepcionalidades en la aplicación del régimen de contratación estatal
Fraccionamiento de contratos
 Diseños direccionados de procesos de contratación</t>
  </si>
  <si>
    <t>Desarrollo de procesos contractuales ajustados a intereses particulares.</t>
  </si>
  <si>
    <t>Posible afectación económica y reputacional, en excepcionalidades en la aplicación del régimen de contratación estatal, fraccionamientos de contratos y diseños direccionados de contratación. Desarrollo de procesos contractuales ajustados a intereses particulares.</t>
  </si>
  <si>
    <t>Elaboración de estudios previos y pliegos de condiciones por parte de equipo  interdisciplinario. Cuatrimestralmente el profesional encargado realizará seguimiento mediante el diligenciamiento y cargue de los ESTUDIOS PREVIOS a medida que se realice el proceso en la carpeta drive asignada.7. Estudios previos- pliegos de condiciones</t>
  </si>
  <si>
    <t>Números de estudios previos y pliegos  de condiciones exigidos, diligenciados y cargados /  Número de Procesos contractuales desarrollados</t>
  </si>
  <si>
    <t>Alteración o pérdida  de la información contenida en la base de datos EDAN donde se vean comprometidas las víctimas.</t>
  </si>
  <si>
    <t>Debilidad en la implementación de políticas y controles  de seguridad de la información.</t>
  </si>
  <si>
    <t>Posibilidad de afectación económica y reputacional, en la alteración o pérdida de la información contenida en base de datos EDAN donde se vean comprometidas las víctimas.Debilidad en la implementación de políticas y controles de seguridad de la información.</t>
  </si>
  <si>
    <t xml:space="preserve"> Los profesionales a cargo realizaran charlas de seguridad de la información para el conocimiento  de las políticas asociadas a la  gestión de acceso y respaldo con el fin de evitar la materialización de riesgos de pérdida de confidencialidad, integridad o disponibilidad. Cuatrimestralmente se realizará  una charla informativa a cargo del profesional competente y posteriormente se deberá cargar como evidencia en PDF formato listado de asistencia interna diligenciado completamente por los asistentes en la carpeta drive asignada. 8. Charlas seguridad de la información</t>
  </si>
  <si>
    <t xml:space="preserve">Número clarlas de seguridad de la información realizadas / Número de charlas programadas para el cuatrimentre </t>
  </si>
  <si>
    <t>Implementación de  jornadas de sensibilización sobre el buen manejo de la seguridad de la información, accesos , registros ya establecidos.</t>
  </si>
  <si>
    <t>Profesional TIC de la SEMGER que ejerce la supervisión- Marianela Rodriguez</t>
  </si>
  <si>
    <t>Cuatrimestral</t>
  </si>
  <si>
    <t>Fallas en el control de la ejecución presupuestal de los recursos destinandos para la atención de emergencias.</t>
  </si>
  <si>
    <t>Deficiencias en los procesos de planeación financiera y  de responsables del control de la ejecución presupuestal.</t>
  </si>
  <si>
    <t xml:space="preserve">Posibilidad de afectación económica y reputacional, fallas en el control de la ejecución presupuestal de los recursos destinandos para la atención de emergencias.Deficiencias en los procesos de planeación financiera y de  responsables del control de la ejecución presupuestal.
</t>
  </si>
  <si>
    <t>Se realizará  la elaboración  informes de avance financiero  orientado a medir el grado de cumplimiento de la ejecución de los recursos asignados para la atención de emergencias, asegurarando la aplicación de mecanismos de control y seguimiento por parte del profesional designado. Cuatrimestralmente se realizará seguimiento de estos informes, los cuales deberán ser almacenados como evidencia en la carpeta drive.  9. Informes de avance financiero</t>
  </si>
  <si>
    <t xml:space="preserve">Número  de informes de avance financiero  realizados / Número de informes de avance programados </t>
  </si>
  <si>
    <t>Ejecución inadecuada de los recursos del Sistema General de Participaciones (SGP), sin observar plenamente la destinación específica establecida.</t>
  </si>
  <si>
    <t>Ausencia de mecanismos de seguimiento para la gestión y control de los recursos SGP.</t>
  </si>
  <si>
    <t xml:space="preserve">Probabilidad de efecto dañoso por la Ejecución inadecuada de los recursos del Sistema General de Participaciones (SGP), sin observar plenamente la destinación específica establecida.Ausencia de mecanismos de seguimiento para la gestión y control de los recursos SGP.
</t>
  </si>
  <si>
    <t>El profesional diligenciara check list precontractual con los requisitos obligatorios  para  el uso adecuado de los recursos del Sistema General de Participaciones.Con seguimiento cuatrimestral y cargue progresivo de la información conforme se desarrolla la actividad. 10.Check list SGP</t>
  </si>
  <si>
    <t>Número de check list precontractuales / Procesos  precontractuales desarrollados</t>
  </si>
  <si>
    <t>El profesional diligenciara check list contractual con los requisitos obligatorios para realizar una revisión adecuada de cada proceso de contratación que se tramite.  verificando el cumplimiento de los requisitos del proveedor y asegurar que la documentación se cargue correctamente en la plataforma SECOP II. Con seguimiento cuatrimestral y cargue progresivo de la información conforme se desarrolla la actividad.10.Check list SGP</t>
  </si>
  <si>
    <t>Número de check list contractual SECOP ll/ Procesos  contractuales cargados en SECOP ll</t>
  </si>
  <si>
    <t>Cobros de dinero  por parte de   tramitadores externos  o personal de la secretaría de habitat por  realizar el trámite de solicitud de titulación de predios</t>
  </si>
  <si>
    <t xml:space="preserve"> Por el desconocimiento  de la comunidad de las condiciones y de los  pasos  que deben seguir los ciudadanos  para realizar la titulación de su predio</t>
  </si>
  <si>
    <t>Posibilidad de deterioro de la imagen de la secretaría de habitat por cobros de dinero por parte de tramitadores externos o personal de la secretaría de habitat por realizar el trámite de solicitud de titulacion de predios valiendose del desconocimiento de las condiciones y de los  pasos que deben seguir los ciudadanos para realizar la titulación de su predio de manera gratuita</t>
  </si>
  <si>
    <t>El enlace de prensa y comunicaciones asignado para la secretaría de habitat deberá divulgar a la ciudadanía por medio de los diferentes canales de comunicación institucionales de la alcaldía y de la secretaría de habitat toda la información referente a la ruta de atención y los requisitos para la titulación gratuita de predios y deberá realizar un informe cuatrimestral del área de comunicaciones que incluya la información de las publicaciones y divulgaciones realizadas. Esto con el fin de que la comunidad este constantemente informada respecto a que el proceso de titulación de predios fiscales es totalmente gratuito. La evidencia de la aplicación del control será el informe cuatrimestral de publicaciones y divulgaciones realizadas por la secretaria de habitat a presentar por el enlace de comunicaciones de la secretaria de habitat.</t>
  </si>
  <si>
    <t xml:space="preserve"> No. de publicaciones y jornadas de divulgación  realizadas de las rutas de atencíon  y requisitos del proceso de titulacion de predios  realizadas en forma transparente por diferentes medios / No. de publicaciones y jornadas de divulgación programadas</t>
  </si>
  <si>
    <t xml:space="preserve">Titular predios  que no cumplan con requisitos </t>
  </si>
  <si>
    <t>Por la  aceptación por parte de funcionarios de la secretaria de  habitat del  incumplimiento de  los requisitos  técnicos y jurídicos previamente establecidos  en etapa de revisión y selección de beneficiarios con el propósito de obtener un beneficio propio o para un tercero</t>
  </si>
  <si>
    <t>Posibilidad de deterioro de la imagen de la secretaría de habitat  por titular predios  que no cumplan con requisitos técnicos o jurídicos por la  aceptación por parte de funcionarios de la secretaría de habitat del  incumplimiento de  los requisitos previamente establecidos  en etapa de revisión y selección de beneficiarios con el propósito de obtener un beneficio propio o para un tercero</t>
  </si>
  <si>
    <t>: El equipo jurídico que tiene a su cargo el programa de titulación de la secretaría de habitat  deberá verificar que todo expediente de titulaciones gratuitas  finalizadas debe contener concepto técnico y concepto de viabilidad jurídica.  La evidencia del control serán los conceptos técnicos y conceptos de viabilidad jurídica  en los expedientes de los bienes  ya titulados gratuitamente.</t>
  </si>
  <si>
    <t>No. de expedienes de  titulaciones gratuitas ya termindas que cuentan con concepto técnico y concepto de viabilidad jurídica/No. Expedientes de titulaciones gratuitas de predios  realizadas</t>
  </si>
  <si>
    <t xml:space="preserve">no contar con información veraz  y con acceso seguro de los beneficiarios de titulación gratuita y mejoramiento de vivienda  </t>
  </si>
  <si>
    <t>falta de copias de seguridad o almacenamiento inadecuado de archivos físicos y digitales o en base de datos en  medios oficiales de la secretaría</t>
  </si>
  <si>
    <t>Pérdida o daño de la información de los beneficiarios de los programas de titulacion gratuita y mejormamiento de vivienda</t>
  </si>
  <si>
    <t>El enlace de seguimiento a proyectos  creará en drive de la secretaría de hábitat una carpeta  para registro de beneficiarios con una subcarpeta de beneficiarios de titulacion gratuita y una para beneficiarios de mejoramiento de vivienda y  será cada lider de dichos programas quienes   cargarán  y actualizaran de manera  trimestral la base de datos de beneficiarios  .La evidencia del control serán las  bases de datos de beneficiarios de titulación gratuita y mejoamiento de vivienda en el drive  de la secretaria.</t>
  </si>
  <si>
    <t>no. de bases de datos de beneficiarios de titulación gratuita y mejoamiento de vivienda cargadas en el drive  de la secretaria. / No. de bases de datos de beneficiarios de titulación gratuita y mejoramiento planeadas cargar en drive de la secretaria (8) .</t>
  </si>
  <si>
    <t>Dificultades para realizar seguimiento contractual, responder a auditorías o requerimientos de entes de control.</t>
  </si>
  <si>
    <t>Falta de copia de seguridad en los medios oficiales institucionales o almacenamiento de la información únicamente en equipos  o drive personales.</t>
  </si>
  <si>
    <t>pérdida de la información consolidada de la contratación realizada por la Secretaría de Hábitat durante el periodo administrativo 2024–2027.</t>
  </si>
  <si>
    <t>el equipo de contratación  cargará   en el drive de la secretaría de hábitat  la matriz anual  de  relación de la contratación de la vigencia 2024 y 2025  y posteriormente de manera trimestral  cargará y actualizará  la matriz de contratacion de la secretaría,  .La evidencia del control serán las matrices de contratacion en el drive de la secretaría</t>
  </si>
  <si>
    <t>no. de matrices  de contratación cargadas en drive de la secretaria / no. de matrices  de contratación planeadas cargar en drive de la secretaria (6)</t>
  </si>
  <si>
    <t>Gestión del Desarrollo Sostenible</t>
  </si>
  <si>
    <t>Gestión de los Servicios Públicos</t>
  </si>
  <si>
    <t>Asegurar la adecuada gestión y supervisión de los Servicios Públicos Domiciliarios en el municipio de San José de Cúcuta, propendiendo a la mejora continua, la eficiencia presupuestal y la satisfacción de la ciudadanía.</t>
  </si>
  <si>
    <t>Inicia con las necesidades identificadas en el Municipio de San José de Cúcuta en cuanto a la prestación de Servicios Públicos Domiciliarios y termina con las acciones de gestión implementadas para satisfacer los requerimientos de la Ciudadanía y los lineamientos de Ley.</t>
  </si>
  <si>
    <t>Posibilidad de afectación economica debido a que se utilizan los recursos en actividades no permitidas en la ley 1176 de 2007 y posible afectación reputacional debido a la mala calificación en el manejo de recursos del SGP-APSB, por el desconocimiento de la norma.</t>
  </si>
  <si>
    <t>El jefe de la Oficina de Servicios Públicos elaborara la guía de uso de recursos SGP de agua potable y saneamiento básico, quedando como evidencia el documento.</t>
  </si>
  <si>
    <t>La Secretaria del jefe de oficina la remitirá cada tres meses como recordatorio enviará la guía a los abogados estructuradores de proyectos, quedando como evidencia el correo electrónico del envío con la confirmación del recibido por parte de los abogados.</t>
  </si>
  <si>
    <t>La existencia de cartel de tramitadores que proceden a cobrar dádivas a los ciudadanos para agilizar los trámites de obligatorio cumplimiento</t>
  </si>
  <si>
    <t>Debido al desconocimiento del usuario acerca del proceso para realizar trámites propios de la dependencia
La difusión de la realización de los trámites no está en los medios pertinentes para que llegue a todos los estratos</t>
  </si>
  <si>
    <t>Posibilidad de pérdida de  imagen institucional por la existencia de cartel de tramitadores que proceden a cobrar dádivas a los ciudadanos para agilizar los trámites de obligatorio cumplimiento  (estratificación), debido al desconocimiento del usuario acerca del proceso para su realización y la deficiente difusión de la realización de los mismos al no estar en los medios pertinentes para que llegue a todos los estratos</t>
  </si>
  <si>
    <t xml:space="preserve">El Secretario de Planeación y Desarrollo Territorial a travez del jefe de la Oficina de Servicios Públicos contratará un profesional en comunicaciones quien se encargará de realizar difusiones permanentes de los pasos para realizar el tramite relacionado con este riesgo, a través de las redes institucionales de la entidad </t>
  </si>
  <si>
    <t># de profesionales contratados / # de profesionales solicitados</t>
  </si>
  <si>
    <t>El comunicador de la dependencia diseñará piezas publicitarias para la difusión efectiva a la comunidad, publicándolas en las redes institucionales y mediante difusión a través de los diferentes grupos de WasthApp</t>
  </si>
  <si>
    <t># de piezas difundidas / # de piezas diseñadas</t>
  </si>
  <si>
    <t>se deja de verificar el cumplimiento contractual en las actividades establecidas</t>
  </si>
  <si>
    <t>Ausencia de supervisión/interventoria en los contratos de concesión</t>
  </si>
  <si>
    <t>Efecto dañoso debido a que por ausencia de supervisión/interventoria en los contratos de concesión se deja de verificar el cumplimiento contractual en las actividades establecidas</t>
  </si>
  <si>
    <t>El jefe de la Oficina de Servicios Públicos gestionará los recursos para contratar interventoría con la experticia técnica necesaria en la concesión que se ejecuta de manera permanente, dejando como evidencia la solicitud de los recursos en el presupuesto.</t>
  </si>
  <si>
    <t>Solicitud de recursos en el presupuesto</t>
  </si>
  <si>
    <t>se generan incumplimientos de plazos establecidos para el reporte en las plataformas SINAS, SUI y SIA OBSERVA</t>
  </si>
  <si>
    <t>personal capacitado y que tenga continuidad</t>
  </si>
  <si>
    <t>Posibilidad de afectación reputacional debido a que por falta de personal capacitado se generan incumplimientos de plazos establecidos para el reporte en las plataformas SINAS, SUI y SIA OBSERVA</t>
  </si>
  <si>
    <t>El jefe de la Oficina de Servicios Públicos realizará las gestiones necesarias para contratar al inicio de cada vigencia profesionales idóneos para el reporte en las plataformas, haciendo la solicitud de ese personal cuando inicia la vigencia y dejando como evidencia el certificado de necesidad.</t>
  </si>
  <si>
    <t># de certificados de necesidad</t>
  </si>
  <si>
    <t xml:space="preserve">Los profesionales contratados realizarán el reporte en los plazos establecidos dejando como evidencia lo generado por la plataforma, pantallazos o certificados de reporte </t>
  </si>
  <si>
    <t># de reportes programados /#de reportes realizados</t>
  </si>
  <si>
    <t>Gestión documental</t>
  </si>
  <si>
    <t>Archivo general 
Procesos archivísticos</t>
  </si>
  <si>
    <t>Orientar a las dependencias de la Alcaldía de San José de Cúcuta en las actividades administrativas, técnicas y tecnológicas propias de la gestión documental, así como administrar el archivo central, con el propósito de garantizar la organización, consulta y conservación de la memoria institucional en la Entidad.</t>
  </si>
  <si>
    <t>Aplica para todos los procesos de la Entidad, siendo la Política de Gestión Documental transversal en su aplicación e implementación en el interior de la Alcaldía de San José de Cúcuta.</t>
  </si>
  <si>
    <t>Inadecuada organización y control de los documentos en las dependencias.</t>
  </si>
  <si>
    <t>Baja apropiación de los instrumentos archivísticos, las Tablas de Retención Documental (TRD) y los lineamientos de gestión documental por parte de los servidores públicos.</t>
  </si>
  <si>
    <t>Posibilidad de afectación a la imagen reputacional de la entidad por la filtración o pérdida de información, como consecuencia de la inadecuada organización y control de los documentos en las dependencias, debido a la baja apropiación de los instrumentos archivísticos, las Tablas de Retención Documental (TRD) y los lineamientos de gestión documental por parte de los servidores públicos.</t>
  </si>
  <si>
    <t>El Profesional encargado del Área de Trabajo de Gestión Documental capacita a los servidores públicos  y funcionarios contratistas en lineamientos de gestión documental con registro de asistencia.</t>
  </si>
  <si>
    <t>(Número de capacitaciones realizadas/ Número de capacitaciones programadas) *100</t>
  </si>
  <si>
    <t>Inadecuadas condiciones de almacenamiento, manipulación y control de los expedientes documentales, que generan deterioro físico o extravío de la información.</t>
  </si>
  <si>
    <t>Falta de implementación y seguimiento efectivo del Sistema de Gestión Documental, lo que puede generar deterioro y/o pérdida de expedientes documentales de gestión identificados por los entes de control.</t>
  </si>
  <si>
    <t>Posibilidad de impacto legal debido a inadecuadas condiciones de almacenamiento, manipulación y control de los expedientes documentales, originadas por la falta de implementación y seguimiento efectivo del Sistema de Gestión Documental, lo que puede generar deterioro y/o pérdida de expedientes documentales de gestión identificados por los entes de control.</t>
  </si>
  <si>
    <t>El Profesional encargado del Área de Trabajo de Gestión Documental o quien delegue, como mínimo una vez al año, realizará monitoreo a la aplicación de las Tablas de Retención Documental (TRD) en las dependencias, verificando su cumplimiento y emitiendo las recomendaciones necesarias para su adecuada implementación.</t>
  </si>
  <si>
    <t>(Mesas técnicas realizadas / Mesas técnicas programadas)*100</t>
  </si>
  <si>
    <t>El Profesional del Área de Gestión Documental o quien este delegue realizará inspecciones anuales a las condiciones físicas de los archivos, formulando recomendaciones para prevenir el deterioro o pérdida de los expedientes.</t>
  </si>
  <si>
    <t>(N° actas/informes de inspección realizados / N° inspecciones programadas) × 100</t>
  </si>
  <si>
    <t>Gestión Jurídica</t>
  </si>
  <si>
    <t xml:space="preserve">Defensa Jurídica, mejora normativa y gestión de servicios jurídicos </t>
  </si>
  <si>
    <t>Dirigir y coordinar la función de defensa y representación judicial y extrajudicial de la Alcaldía. Esto implica el diseño e implementación de políticas estratégicas de prevención del daño antijurídico y la supervisión de todas las actuaciones procesales y administrativas necesarias para salvaguardar los intereses jurídicos y el patrimonio público de la Entidad.</t>
  </si>
  <si>
    <t>Aplica para todos los procesos donde el municipio requiera representación judicial y extrajudicial.</t>
  </si>
  <si>
    <t xml:space="preserve">Sanciones o sentencias desfavorables por deficiencia o inoportunidad en el trámite de procesos judiciales o de procedimientos administrativos </t>
  </si>
  <si>
    <t xml:space="preserve">Manipulación de los procesos  por intereses propios o de terceros  </t>
  </si>
  <si>
    <t xml:space="preserve">Posibilidad de afectación reputacional y económica causada sanciones o sentencias desfavorables por deficiencia o inoportunidad en el trámite de procesos judiciales o de procedimientos administrativos  por manipulación de los procesos  debido a intereses propios o de terceros  </t>
  </si>
  <si>
    <t>Seguimiento semestral por parte del supervisor, para que en caso de encontrar mérito, realizar el proceso administrativo por incumplimiento y reporte a la autoridad competente. Para los servidores públicos, si a ello hay lugar, iniciar el proceso disciplinario o reporte ante la autoridad competente. Se hara informe correspondiente.</t>
  </si>
  <si>
    <t>N° Procesos con hallazgos / N° Procesos con hallazgos reportados ante la autoridad competente</t>
  </si>
  <si>
    <t>Realizar seguimiento a la actuaciones judiciales de los apoderados contratistas o funcionarios públicos que ejercen la defensa judicial del ente territorial</t>
  </si>
  <si>
    <t>El jefe o delegado de la O.G.J</t>
  </si>
  <si>
    <t>Generan daño antijurídico para la Alcaldía debido a asesoría jurídica - conceptos jurídicos inadecuados</t>
  </si>
  <si>
    <t>Desconocimiento o aplicación errónea de la normatividad vigente</t>
  </si>
  <si>
    <t>Posibilidad de afectación reputacional y económica que generen daño antijurídico para la Alcaldía debido a asesoría jurídica - conceptos jurídicos inadecuados por interpretación errónea de la leyes o la normatividad aplicable al caso específico.</t>
  </si>
  <si>
    <t>Revisión técnica y jurídica por parte del  Jefe de la oficina de todos los conceptos jurídicos, asegurando su concordancia con la normatividad vigente y el bloque de constitucionalidad, esta labor se hará de manera permanente; en caso de detectar errores sustanciales, se devolverá el documento para corrección inmediata y se realizará una sesión de retroalimentación para unificar criterios. Se dejará consignada en acta cuando haya lugar.</t>
  </si>
  <si>
    <t>Nº de concepto juridico asignados / Nº total de conceptos jurídicos validados</t>
  </si>
  <si>
    <t>Sentencias en contra del Municipio por deficiente, nula representación judicial o extrajudicial del Municipio</t>
  </si>
  <si>
    <t>Argumentación jurídica deficiente o nula (vencimiento de términos)</t>
  </si>
  <si>
    <t>Posibilidad de afectación reputacional y económica causada por sentencias en contra del Municipio por deficiente, nula representación judicial o extrajudicial del Municipio.</t>
  </si>
  <si>
    <t>Implementación de un  seguimiento a la Matriz de Litigios, realizando una revisión técnica de las contestaciones de demanda y la suficiencia probatoria, validando además el cumplimiento de términos procesales mediante alertas tempranas por parte del jefe de la oficina de manera semestral, En caso de detectar una representación deficiente o falta de contestación, se realizará la reasignación inmediata del expediente a otro abogado,se interpondrán los recursos de ley o incidentes de nulidad pertinentes para sanear la defensa y se compulsarán copias a Control Interno Disciplinario para evaluar la responsabilidad del apoderado anterior en caso que sea funcionario y se evaluará la caducidad del contrato si es apoderado externo. Se hará un informe,</t>
  </si>
  <si>
    <t>N° de procesos con hallazgos/ N°procesos revisados aleatoriamente</t>
  </si>
  <si>
    <t>Realizar seguimiento a los apoderados que ejercen defensa judicial.</t>
  </si>
  <si>
    <t>Decisiones  basadas en registros o documentos alterados.</t>
  </si>
  <si>
    <t>Alteración o manipulación de la Información Jurídica</t>
  </si>
  <si>
    <t>Modificación, edición o supresión no autorizada de información jurídica por alteración de registros administrativos necesarios para la toma de decisiones.</t>
  </si>
  <si>
    <t>Implementación de niveles de acceso restringidos para el personal que no sea el autor directo del documento, por parte del jefe de la oficina, se hará una validación semestral y en caso de detectar una modificación o supresión no autorizada, se procederá a la restauración inmediata de la información mediante las copias de seguridad. Se dejará constancia en acta si hay lugar a ello.</t>
  </si>
  <si>
    <t>N° de funcionaros/contratistas con permisos de edición limitada/ Total usuarios con acceso</t>
  </si>
  <si>
    <t xml:space="preserve">Realizar una revisión semestral de los registros para verificar que no existan modificaciones sospechosas </t>
  </si>
  <si>
    <t>Gestión Contractual</t>
  </si>
  <si>
    <t>Gestión de la estructura de contratos
Seguimiento y supervisión</t>
  </si>
  <si>
    <t>Garantizar que la ejecución de los contratos cumpla con lo pactado y la normativa legal, mediante el seguimiento técnico, administrativo y financiero para asegurar los fines de la entidad.</t>
  </si>
  <si>
    <t>Aplica para todos los contratos suscritos por la Alcaldía de San José de Cúcuta que requieran actividades de seguimiento, supervisión o interventoría durante su ejecución y liquidación.</t>
  </si>
  <si>
    <t>Fallas en la verificación y validación de los requisitos jurídicos, técnicos y financieros antes de la celebración del contrato.</t>
  </si>
  <si>
    <t>Debilidades en el sistema de control interno, supervisión y segregación de funciones del proceso de contratación.</t>
  </si>
  <si>
    <t>Posibilidad de afectación económica y reputacional por la celebración de contratos sin el cumplimiento de requisitos legales y técnicos, debido a fallas en la verificación de dichos requisitos, originadas en debilidades del control y supervisión del proceso contractual.</t>
  </si>
  <si>
    <t>El profesional delegado del proceso de Gestión Contractual verifica previamente el cumplimiento de los requisitos jurídicos, técnicos y financieros, dejando evidencia documental de la revisión antes del inicio del proceso contractual.</t>
  </si>
  <si>
    <t>(No. de contratos con concepto juridico / No. Contratos celebrados ) *100</t>
  </si>
  <si>
    <t>Deficiencias en los mecanismos de control, supervisión y estandarización del proceso contractual en todas sus etapas</t>
  </si>
  <si>
    <t>Insuficiente capacitación del personal responsable del proceso contractual y ausencia de herramientas y procedimientos formalizados para el control y seguimiento normativo.</t>
  </si>
  <si>
    <t>Posibilidad de afectación económica y reputacional derivada de deficiencias en los mecanismos de control, supervisión y estandarización del proceso contractual en todas sus etapas, ocasionadas por insuficiente capacitación del personal responsable y la ausencia de herramientas y procedimientos formalizados para el control y seguimiento normativo.</t>
  </si>
  <si>
    <t>El profesional delegado del proceso de Gestión Contractual verifica la publicación oportuna, completa y conforme a la normativa vigente de los procesos contractuales y sus documentos asociados en la plataforma SECOP II, en todas las etapas del proceso contractual.</t>
  </si>
  <si>
    <t>(No.de procesos publicados en secop / No. de contratos celebrados)*100</t>
  </si>
  <si>
    <t>El profesional delegado del proceso de Gestión Contractual valida la aprobación y vigencia de las pólizas de cumplimiento exigidas contractualmente antes de la suscripción del acta de inicio del contrato.</t>
  </si>
  <si>
    <t>(No. de contratos con aprobacion de poliza / No. de contratos con solicitud de poliza)*100</t>
  </si>
  <si>
    <t>Reporte incompleto, inconsistente o extemporáneo de la información contractual en plataformas de rendición de cuentas.</t>
  </si>
  <si>
    <t>Debilidades en los procedimientos, controles y responsabilidades para la recolección, validación y envío oportuno de la información contractual.</t>
  </si>
  <si>
    <t>Probabilidad de efecto dañoso derivada del reporte incompleto, inconsistente o extemporáneo de la información contractual ante los organismos de control, debido a debilidades en los procedimientos, controles y responsabilidades para la recolección, validación y envío oportuno de dicha información.</t>
  </si>
  <si>
    <t>El profesional delegado del proceso de Gestión Contractual realiza seguimiento periódico a la rendición de la información contractual en SIA OBSERVA, verificando la oportunidad, integridad y consistencia de los datos reportados.</t>
  </si>
  <si>
    <t xml:space="preserve"> (No. de contratos rendidos / No. de contratos celebrados)*100</t>
  </si>
  <si>
    <t>Debilidades en el seguimiento y verificación del proceso de liquidación y cierre contractual en la plataforma SECOP II.</t>
  </si>
  <si>
    <t>Deficiencias en la estandarización de procedimientos y responsabilidades en la gestión contractual.</t>
  </si>
  <si>
    <t>Posibilidad de afectación económica por incumplimiento en la liquidación oportuna de contratos, debido a debilidades en el seguimiento y verificación del proceso de liquidación y cierre contractual en la plataforma SECOP II, ocasionadas por deficiencias en la estandarización de procedimientos y responsabilidades en la gestión contractual.</t>
  </si>
  <si>
    <t>El profesional delegado del proceso de Gestión Contractual realiza seguimiento y verificación periódica del estado de la liquidación y cierre de contratos en la plataforma SECOP II, con el fin de garantizar su liquidación oportuna.</t>
  </si>
  <si>
    <t>(No. de contratos liquidados y/o cerrados /No. de contratos finalizados)*100</t>
  </si>
  <si>
    <t>Aplicación incorrecta o desconocimiento de la normativa de contratación por parte del personal del área.</t>
  </si>
  <si>
    <t>Debilidades en la efectividad de la capacitación, supervisión y estandarización del proceso de gestión contractual.</t>
  </si>
  <si>
    <t>Probabilidad de efecto dañoso por la aplicación incorrecta o desconocimiento de las políticas y directrices de la contratación pública, pese a las capacitaciones realizadas, debido a debilidades en la efectividad de la formación y supervisión del proceso contractual, lo que puede generar denuncias y pérdidas patrimoniales.</t>
  </si>
  <si>
    <t>El profesional delegado del proceso de Gestión Contractual capacita anualmente al personal involucrado en los procesos de contratación pública sobre la normativa vigente y buenas prácticas en gestión contractual, dejando registro de asistencia y evidencias documentales.</t>
  </si>
  <si>
    <t>(No. de capacitaciones realizadas / No. de capacitaciones programadas)*100</t>
  </si>
  <si>
    <t>Gestión Logística
Mantenimiento de bienes</t>
  </si>
  <si>
    <t>Diferencias entre los saldos del inventario físico y los registros del sistema, así como por traslados no autorizados de bienes</t>
  </si>
  <si>
    <t>Debilidades en los controles de registro, conciliación, segregación de funciones y supervisión del proceso de almacén e inventarios.</t>
  </si>
  <si>
    <t>Posibilidad de efecto dañoso por diferencias entre los saldos del inventario físico y los registros del sistema, así como por traslados no autorizados de bienes, debido a debilidades en los controles de registro, conciliación, segregación de funciones y supervisión del proceso de almacén e inventarios.</t>
  </si>
  <si>
    <t>El líder del Área de Trabajo de Almacén e Inventario o quien delegue realiza la toma física periódica del inventario, cotejando los bienes existentes con los registros del software contable de inventarios y actualizando la información del sistema conforme a los resultados de la verificación física.</t>
  </si>
  <si>
    <t>(No. De inventario realizado / No. De inventarios programados)*100</t>
  </si>
  <si>
    <t>El líder del Área de Trabajo de Almacén e Inventario o quien delegue gestiona las entradas y salidas de los bienes muebles mediante la actualización oportuna de los movimientos en el software de control de inventarios.</t>
  </si>
  <si>
    <t>(No. De entradas y salidas realizadas / No. De entradas y salidas registradas en el software)*100</t>
  </si>
  <si>
    <t>Prácticas deficientes o negligencia en el mantenimiento y conservación de los bienes almacenados.</t>
  </si>
  <si>
    <t>Ausencia de políticas, procedimientos y lineamientos técnicos para la gestión, mantenimiento y conservación de los activos, así como debilidades en la supervisión y control del proceso de almacén e inventarios.</t>
  </si>
  <si>
    <t>Posibilidad de efecto dañoso derivada del deterioro de los activos públicos, ocasionado por prácticas deficientes o negligencia en el mantenimiento y conservación de los bienes, debido a la ausencia de lineamientos, procedimientos y controles para su adecuada gestión y preservación.</t>
  </si>
  <si>
    <t>El líder del Área de Trabajo de Almacén e Inventario o quien delegue supervisará la ejecución de los mantenimientos correctivos de equipos y mobiliario realizados mediante contratación externa, verificando el cumplimiento de los estándares de calidad, condiciones contractuales y tiempos establecidos por los proveedores.</t>
  </si>
  <si>
    <t>(No. Mantenimientos correctivos realizados / No. de solicitudes de mantenimiento)*100</t>
  </si>
  <si>
    <t>El líder del Área de Trabajo de Almacén e Inventario o quien delegue realizará o coordinará los mantenimientos preventivos de los equipos y mobiliario, de acuerdo con su tipología y periodicidad definida, con el fin de garantizar su adecuada conservación y funcionamiento.</t>
  </si>
  <si>
    <t>(No. Mantenimientos preventivos realizados / No. Mantenimientos programados)*100</t>
  </si>
  <si>
    <t>Subsecretaría financiera y Gestión Presupuestal</t>
  </si>
  <si>
    <t>Garantizar la correcta gestión financiera y presupuestal del municipio de San José de Cúcuta mediante la disposición oportuna de recursos, la supervisión del gasto público, la aplicación de la normativa fiscal y la promoción de la sostenibilidad económica, en el marco del Modelo Integrado de Planeación y Gestión (MIPG).</t>
  </si>
  <si>
    <t>Aplica para todos los procesos, actividades y servidores públicos adscritos a la Subsecretaría Financiera de la Alcaldía de San José de Cúcuta, abarcando desde la formulación, ejecución y control del presupuesto municipal, hasta la gestión de pagos a proveedores, la presentación de informes financieros y la protección de los sistemas de información financiera.</t>
  </si>
  <si>
    <t>Errores en la proyección de ingresos y gastos o falta de rigor técnico</t>
  </si>
  <si>
    <t>Inadecuada planeación financiera y debilidad en los controles en la formulación del presupuesto</t>
  </si>
  <si>
    <t>Probabilidad de efecto dañoso por errores en la proyección de ingresos y gastos debido a una inadecuada planeación financiera en la formulación del presupuesto.</t>
  </si>
  <si>
    <t>Revisión técnica de los proyectos de presupuesto antes de su presentación y ejecución. Responsable: Comité Financiero o líder del Subproceso. Evidencia: Acta de reunión del comité financiero y documento de aprobación del presupuesto firmado.</t>
  </si>
  <si>
    <t>Presupuestos aprobados sin errores / Presupuestos formulados</t>
  </si>
  <si>
    <t>implementar software de proyección financiera avanzado</t>
  </si>
  <si>
    <t>Subsecretario Financiero</t>
  </si>
  <si>
    <t>Anual y cada vez que se realice una modificación presupuestal</t>
  </si>
  <si>
    <t>Autorización de pagos sin el cumplimiento de los requisitos legales y contractuales</t>
  </si>
  <si>
    <t>Falta de segregación de funciones y debilidad en el control previo al pago de proveedores</t>
  </si>
  <si>
    <t>Afectación Legal y Reputacional por autorización de pagos irregulares debido a falta de segregación de funciones y controles previos.</t>
  </si>
  <si>
    <t>Verificación del cumplimiento del 100% de los requisitos legales y contractuales (factura, actas de recibo a satisfacción, pago de parafiscales) mediante lista de chequeo. Responsable: Profesional Universitario o técnico encargado del área de pagos/cuentas por pagar. Evidencia: Lista de chequeo diligenciada y firmada, adjunta a cada comprobante de egreso.</t>
  </si>
  <si>
    <t>Pagos verificados / Pagos realizados</t>
  </si>
  <si>
    <t xml:space="preserve">Auditoría trimestral a los procesos de pago en cuanto a ordenes solicitadas a ejecutadas </t>
  </si>
  <si>
    <t>Permanente (previo a cada desembolso)</t>
  </si>
  <si>
    <t>Errores en la consolidación de la información financiera</t>
  </si>
  <si>
    <t>Carencia de herramientas automatizadas o fallas humanas en el registro contable</t>
  </si>
  <si>
    <t>Afectación Reputacional por inconsistencias o retrasos en la presentación de informes financieros periódicos debido a fallas en el registro contable.</t>
  </si>
  <si>
    <t>Conciliación bancaria mensual y revisión cruzada por el contador y el Subsecretario antes de publicar y presentar los informes.</t>
  </si>
  <si>
    <t>Informes presentados a tiempo / Informes requeridos</t>
  </si>
  <si>
    <t>Capacitación en normas contables vigentes</t>
  </si>
  <si>
    <t>Equipo contable</t>
  </si>
  <si>
    <t>Programación de egresos superior al recaudo real de ingresos</t>
  </si>
  <si>
    <t>Deficiencia en el seguimiento y control del Programa Anual Mensualizado de Caja (PAC)</t>
  </si>
  <si>
    <t>Afectación Económica (desfinanciamiento) por programación de egresos superior al recaudo debido a deficiencia en el seguimiento del PAC.</t>
  </si>
  <si>
    <t>Monitoreo del PAC y ajuste estricto de la ejecución de gastos al flujo de caja efectivo recaudado. Responsable: Subsecretario Financiero y Tesorero Municipal. Evidencia: Informe mensual de ejecución del PAC e informe de conciliación de flujo de caja firmados</t>
  </si>
  <si>
    <t>Ingresos recaudados / Gastos ejecutados</t>
  </si>
  <si>
    <t>Implementar alertas tempranas en el sistema financiero</t>
  </si>
  <si>
    <t>Subsecretario Financiero / Tesorero(a)</t>
  </si>
  <si>
    <t>Retrasos significativos en los trámites administrativos de pago a proveedores.</t>
  </si>
  <si>
    <t>Falta de estandarización en los tiempos de revisión de cuentas o cuellos de botella operativos</t>
  </si>
  <si>
    <t>Afectación a la eficiencia y eficacia de la dependencia por retrasos en los procesos administrativos relacionados con el pago.</t>
  </si>
  <si>
    <t>Realizar seguimiento a los tiempos de respuesta de los trámites de pago mediante la actualización de una matriz de control de correspondencia y cuentas. Responsable: Funcionario designado para la recepción y revisión de cuentas. Periodicidad: Semanal. Evidencia: Matriz de control de tiempos de cuentas por pagar actualizada y reporte del sistema de gestión documental.</t>
  </si>
  <si>
    <t>Cuentas tramitadas a tiempo / Cuentas radicadas</t>
  </si>
  <si>
    <t>se desarrollara el procedimiento estándar de radicación de cuentas.</t>
  </si>
  <si>
    <t>Profesional de Gestión de Calidad - Oficina de planeación</t>
  </si>
  <si>
    <t>Bimensual</t>
  </si>
  <si>
    <t>Participación de funcionarios en decisiones de viabilidad financiera o pagos donde existen vínculos con terceros.</t>
  </si>
  <si>
    <t>Falta de declaración proactiva de intereses particulares por parte de los funcionarios.</t>
  </si>
  <si>
    <t>Afectación a la integridad pública por favorecimiento en la priorización de pagos o asignación de recursos a proyectos de terceros con los que existe un conflicto de interés no declarado.</t>
  </si>
  <si>
    <t>Suscribir, actualizar y revisar la declaración de conflictos de interés y de bienes y rentas conforme a la Ley 2013 de 2019. Responsable: Todos los funcionarios y contratistas de la Subsecretaría Financiera. Periodicidad: Anual y cada vez que surja un posible conflicto o novedad. Evidencia: Formato de declaración de conflictos de interés y bienes y rentas diligenciado y publicado en el SIGEP.</t>
  </si>
  <si>
    <t>Declaraciones suscritas / Total de funcionarios</t>
  </si>
  <si>
    <t xml:space="preserve">revision de soportes junto con la exigencia de declaracion de conflictos de interes </t>
  </si>
  <si>
    <t xml:space="preserve">ordenadores de gasto </t>
  </si>
  <si>
    <t>Acceso no autorizado, alteración o borrado de la información financiera y presupuestal en el software contable.</t>
  </si>
  <si>
    <t>Inadecuada gestión de credenciales, roles y permisos en los sistemas de información financiera de la Alcaldía.</t>
  </si>
  <si>
    <t>Pérdida de integridad y confidencialidad de la información presupuestal y contable por accesos no autorizados al software financiero debido a una inadecuada gestión de credenciales y permisos.</t>
  </si>
  <si>
    <t>Revisar y depurar los roles y privilegios de acceso al software financiero, garantizando que cada usuario tenga estrictamente los permisos necesarios para las funciones de su cargo. Responsable: Subsecretario Financiero en conjunto con el líder de sistemas/TIC. Periodicidad: Trimestral o cada vez que ingrese/se retire un funcionario de la dependencia. Evidencia: Acta de revisión de usuarios del sistema contable y matriz de perfiles y permisos actualizada.</t>
  </si>
  <si>
    <t>Revisiones de perfiles realizadas / Revisiones programadas</t>
  </si>
  <si>
    <t xml:space="preserve">hacer entrega de la relacion de usuarios habilitados de manera semestral </t>
  </si>
  <si>
    <t xml:space="preserve">Lider oficina TIC - subfinanciera </t>
  </si>
  <si>
    <t>CONTABILIDAD</t>
  </si>
  <si>
    <t>Garantizar la gestión financiera y económica de la alcaldía de san José de Cúcuta, para lograr la solidez, que permita cumplir con todos los compromisos adquiridos y manteniendo información oportuna, clara, veraz y fidedigna para la toma de decisiones.</t>
  </si>
  <si>
    <t>Se da la Observacion, la cual termina siendo un  Hallazgo Administrativo, . Con efecto ocasionado por la auditoria realizada por el  Ente de Control.</t>
  </si>
  <si>
    <t xml:space="preserve">Debido al incumplimiento de la aplicación del Marco Normativo y  Conceptual  de la Norma Contable y del Manual de Politicas Contables del Municipio. </t>
  </si>
  <si>
    <t>La probabilidad de que en el procedimiento de Provisiones de Sentencias, Litigios y Demandas se genere una observación (económica y/o reputacional), la cual termine siendo un hallazgo. Esto debido al incumplimiento en el Marco Conceptual, y el Manual de Políticas Contables del Municipio.
Marco Conceptual: Resolución No. 122 de 2020 “Por la cual se reglamenta la rendición de cuenta electrónica para todos los sujetos y puntos de control de la Contraloría Municipal de Cúcuta” - formato F01_AGR Catalogo de Cuentas y sus Anexos.</t>
  </si>
  <si>
    <t>Establecer un control de verificación y reporte mensual de la información relacionada con sentencias, litigios y demandas, mediante la elaboración del informe por parte del profesional de planta encargado de ese informe por parte de la Oficina Asesora Jurídica y su posterior revisión por parte del profesional universitario la la Oficina de Contabilidad, con el fin de garantizar el adecuado reconocimiento y registro del pasivo contingente conforme al marco normativo contable vigente, dejando como evidencia el informe hoja de Excel, recibido de la oficina Juridica</t>
  </si>
  <si>
    <t>Numero de Informes presentados  12 / 12 los meses del año</t>
  </si>
  <si>
    <t>La Oficina de Contabilidad, enviara  oficios, mesas de trabajo,  y actas de de seguimiento, con el funcionario responsable de la Oficina Asesora Juridica</t>
  </si>
  <si>
    <t>El Profesional Univesitario de la Oficina de Contabilidad, enviara oficios y realizara mesas de trabajo y actas de de seguimiento, con el funcionario responsable de la Oficina Asesora Juridica</t>
  </si>
  <si>
    <t xml:space="preserve">El monitoreo se realizara mensualmente por parte del Profesional Univesitario de la Oficina de Contabilidad, quien enviara oficios y realizara mesas de trabajo  Oficios, Mesas de trabajo, Actas de seguimiento a compromisos con el Profesional encargado de la oficina Asesora Juridica </t>
  </si>
  <si>
    <t>Elaborar mensualmente el informe de provisiones de sentencias, litigios y demandas por parte del Profesional de planta de la oficina Juridica, el cual se remite a la  Oficina de Contabilidad para su revisión y registro por parte del profesional universitario quien verifica la consistencia del cálculo del pasivo contingente antes del registro contable. Como evidencia se deja la Nota Contable</t>
  </si>
  <si>
    <t xml:space="preserve">Numero de Anexos presentados 6 / 6 numero de anexos  </t>
  </si>
  <si>
    <t xml:space="preserve">El monitoreo se realizara mensualmente por parte del Profesional Univesitario de la Oficina de Contabilidad, quien enviara oficios y realizara mesas de trabajoe  Oficios, Mesas de trabajo, Actas de seguimiento a compromisos con la oficina Asesora Juridica </t>
  </si>
  <si>
    <t>Se da la Observacion, la cual termina siendo un  Hallazgo Administrativo  Con efecto ocasionado por la auditoria realizada por el  Ente de Control.</t>
  </si>
  <si>
    <t>La posibilidad de que el procedimiento de conciliaciones bancarias el cual hace parte del Efectivo y Equivalente al Efectivo genere una afectación (económica y/o reputacional) representada como una observación la cual culmina siendo un hallazgo. Esto debido al incumplimiento en el Marco Conceptual, y el Manual de Políticas Contables del Municipio.</t>
  </si>
  <si>
    <t xml:space="preserve"> Establecer un control de verificación y reporte mensual de la información subida al Drive de los Extractos Bancarios, por parte del profesional de planta encargado de ese informe por parte de la Oficina del tesoro y posterior verificación por parte de los profesionales de la Oficina de Contabilidad, con el fin de garantizar el adecuado reconocimiento  y registro en las respectivas conciliaciones bancarias, conforme al marco normativo contable vigente, dejando como evidencia la conciliación elaborada y subida al Drive respectivo para esta actividad con los soportes anexos</t>
  </si>
  <si>
    <t>La Oficina de Contabilidad, enviara oficios, mesas de trabajo y realizara actas de reunion mensual.</t>
  </si>
  <si>
    <t>El Profesional Univesitario de la Oficina de Contabilidad, enviara oficios y realizara mesas de trabajo y actas de de seguimiento, con el funcionario responsable de la Oficina del Tesoro</t>
  </si>
  <si>
    <t>Revisar los extractos bancarios mensuales por parte de los profesionales de la oficina de contabilidad. quienes elaboran la conciliación mensual, en el sistema financiero institucional.Analizar y ajustar las diferencias identificadas entre tesorería y contabilidad.</t>
  </si>
  <si>
    <t>La Oficina de Contabilidad, enviara oficios, realizara mesas de trabajo, actas de reunion mensual.</t>
  </si>
  <si>
    <t>El Profesional Univesitario de la Oficina de Contabilidad, enviara oficios y realizara mesas de trabajo y actas de  seguimiento, con el funcionario responsable de la Oficina del Tesoro</t>
  </si>
  <si>
    <t xml:space="preserve">El monitoreo se realizara mensualmente por parte del Profesional Univesitario de la Oficina de Contabilidad, quien enviara oficios y realizara mesas de trabajoe  Oficios, Mesas de trabajo, Actas de seguimiento a compromisos con la oficina del Tesoro </t>
  </si>
  <si>
    <t>Se da la Observacion, la cual termina siendo un  Hallazgo Administrativo.  ocasionado por la auditoria realizada por el  Ente de Control.</t>
  </si>
  <si>
    <t>La posibilidad de que el proceso de presentación del informe del Boletin de Deudores del Estado( BDME), ante la CGN puede generar una afectación (económica y/o reputacional) representada como una observación la cual culmina siendo un hallazgo. Esto debido al incumplimiento en el Marco Conceptual, y el Manual de Políticas Contables del Municipio.</t>
  </si>
  <si>
    <t>Establecer un control de revisión y validación semestral, por parte del profesional de Planta, de la información correspondiente a los deudores morosos del municipio enviada por el profesional encargado de la subsecretaria de renta y cobro coactivo, antes de su reporte a la Contaduría General de la Nación, con el fin de asegurar la calidad y confiabilidad de la información reportada. Como evidencia queda el reporte enviado a Oficina de contabilidad del BDME.</t>
  </si>
  <si>
    <t>Numero de Informes presentados  2  por año ( Mayo - Nov)</t>
  </si>
  <si>
    <t>La Oficina de Contabilidad, enviara  oficios al inicio del semestre mayo y noviembre, realizara mesas de trabajo,  y actas de de seguimiento, con el funcionario responsable de la Oficina  Cobro Coactivo</t>
  </si>
  <si>
    <t>El Profesional Univesitario de la Oficina de Contabilidad, enviara oficios y realizara mesas de trabajo y actas de  seguimiento, con el funcionario responsable de la Oficina de Cobro Coactivo</t>
  </si>
  <si>
    <t>El monitoreo se realizara mensualmente por parte del Profesional Univesitario de la Oficina de Contabilidad, quien enviara oficios y realizara mesas de trabajo, realizara ctas de seguimiento a compromisos con la oficina Cobro Coactivo</t>
  </si>
  <si>
    <t>Revisar semestralmente la base de datos de contribuyentes en mora por parte del profesional del area encargada subsecretaria de renta y cobro coactivo e Identificar quien identifica los deudores que cumplen con los criterios para ser reportados en el BDME. Enviar informe a contabilidad.Validar la información antes del envío.Reportar por parte del profesional de la oficina de contabilidad, el informe del BDME a la Contaduría General de la Nación a través de la plataforma CHIP. Como evidencia queda el envio a la CGN en la PLataforma CHIP</t>
  </si>
  <si>
    <t>La Oficina de Contabilidad, revisara en la plataforma CHIP, lo pertinente al Boletin de Deudores Morosos del Estado.</t>
  </si>
  <si>
    <t xml:space="preserve">El monitoreo se realizara mensualmente por parte del Profesional Univesitario de la Oficina de Contabilidad, quien enviara oficios y realizara mesas de trabajo Oficios, Mesas de trabajo, Actas de seguimiento a compromisos  </t>
  </si>
  <si>
    <t>Se da la Observacion, la cual termina siendo un  Hallazgo Administrativo o Fiscal. Con efecto ocasionado por la auditoria realizada por el  Ente de Control.</t>
  </si>
  <si>
    <t xml:space="preserve">Debido al incumplimiento de la aplicación del Marco Normativo y  Conceptual  de la Norma Contable  emitida por la CGN. </t>
  </si>
  <si>
    <t>La posibilidad de que el proceso de presentación en la entrega de información oportuna a la Contaduría General de la Nación, CGN puede generar una afectación (económica y/o reputacional) representada como una observación la cual culmina siendo un hallazgo. Esto debido al incumplimiento  de la Norma y el Marco Conceptual y el Manual de Políticas Contables del Municipio.</t>
  </si>
  <si>
    <t>Establecer un control de verificación y reporte mensual de la información registrada y enviada por las diferentes dependencias de los profesionales encargados de esta actividad y su posterior revisión por parte del profesional universitario la la Oficina de Contabilidad, con el fin de garantizar el adecuado reconocimiento y registro conforme al marco normativo contable vigente, dejando como evidencia el informe subido en el Software Contable TNS.</t>
  </si>
  <si>
    <t xml:space="preserve">Numero de Informes presentados  4  trimestres por año </t>
  </si>
  <si>
    <t>La Oficina de Contabilidad, revisara en la plataforma CHIP, lo relacionado con la presentación de la informacion Financiera y Contable.</t>
  </si>
  <si>
    <t>El Profesional Univesitario de la Oficina de Contabilidad, enviara oficios y realizara mesas de trabajo y actas de  seguimiento, con los funcionarios responsable de cda dependencia del envio a esta oficina</t>
  </si>
  <si>
    <t>Revisar trimestralmente por parte del profesional encargado, la información registrada en el sistema contable.Verificar la consistencia de los saldos contables.Validar que los estados financieros correspondan con los registros contables.Realizar el envío oportuno de la información a la CGN. Queda como evidencia el envio a la Plataforma CHIP</t>
  </si>
  <si>
    <t>La Oficina de Contabilidad, enviara  oficios solicitando información Financiera y Contable a cada dependencia responsable de la misma.</t>
  </si>
  <si>
    <t>Servidores Publicos de las dependencias: Secretaria de Hacienda oficina del tesoro,Oficina Asesora Juridica, Oficina de Almacen, Oficina de Control interno de Gestión y Oficina de Contabilidad</t>
  </si>
  <si>
    <t>La posibilidad de que el proceso de Error en registro contable, puede generar una afectación (económica y/o reputacional) representada como una observación la cual culmina siendo un hallazgo. Esto debido al incumplimiento  de la Norma y el Marco Conceptual y el Manual de Políticas Contables del Municipio.</t>
  </si>
  <si>
    <t>La Oficina de Contabilidad, parametrizara y revisara el registro que genera  la  información a contabilidad desde la operación del los otros módulos del sistema financiero</t>
  </si>
  <si>
    <t xml:space="preserve">El Profesional Univesitario de la Oficina de Contabilidad, </t>
  </si>
  <si>
    <t>Revisar los registros contables realizados por parte del profesional de la oficina de contabilidad, en el sistema financiero.Validar la correcta clasificación de las cuentas contables.Corregir errores identificados en los registros contables.Aplicar las políticas contables establecidas por la entidad. Como evidencia queda el registro o la Nota contable si es necesario.</t>
  </si>
  <si>
    <t>La Oficina de Contabilidad, adelantara oficios, mesas de trabajo.</t>
  </si>
  <si>
    <t xml:space="preserve">Pérdida de documentos soporte, Deficiente gestión documental, se da incumplimiento de la aplicación del Marco Normativo y  Conceptual  de la Norma Contable  emitida por la CGN. </t>
  </si>
  <si>
    <t>La Posibilidad de no contar con soportes de registros contables Deficiente gestión documental, puede generar una afectación (económica y/o reputacional) representada como una observación la cual culmina siendo un hallazgo. Esto debido al incumplimiento  de la Norma y el Marco Conceptual y el Manual de Políticas Contables del Municipio.</t>
  </si>
  <si>
    <t>Establecer un control de verificación documental, por parte de cada uno de los profesionales, que garanticen que cada registro contable cuente con los soportes, Como evidencia queda Los mismos registros y Notas contables correspondientes y que estos se encuentren organizados y archivados conforme a las normas de gestión documental de la entidad.</t>
  </si>
  <si>
    <t>La Oficina de Contabilidad, Establecera la  verificación documental que garantice que cada registro contable cuente con los soportes correspondientes y que estos se encuentren organizados y archivados conforme a las normas de gestión documental de la entidad. adelantara oficios, mesas de trabajo.</t>
  </si>
  <si>
    <t>El profesional encargado verifica que cada registro contable tenga su documento soporte y organizar cronologicamente el archivo, Realizando revisiones periódicas de los expedientes contables. Garantizar la custodia y conservación de los soportes contables.</t>
  </si>
  <si>
    <t>La Oficina de Contabilidad, adelantara proceso de Autocontrol  de los diferentes resportes realizados.</t>
  </si>
  <si>
    <t>Grupo de Profesional de la oficina de Contabilidad</t>
  </si>
  <si>
    <t xml:space="preserve">Duplicidad de registros, Posibilidad de registrar dos veces una misma operación contable, se da incumplimiento de la aplicación del Marco Normativo y  Conceptual  de la Norma Contable  emitida por la CGN. </t>
  </si>
  <si>
    <t xml:space="preserve"> Duplicidad de registros, Posibilidad de registrar dos veces una misma operación contable, puede generar una afectación (económica y/o reputacional) representada como una observación la cual culmina siendo un hallazgo. Esto debido al incumplimiento  de la Norma y el Marco Conceptual y el Manual de Políticas Contables del Municipio.</t>
  </si>
  <si>
    <t>El profesional de la Oficina de Contabilidad Implementara controles mensuales de revisión en el sistema contable para detectar y prevenir la duplicidad en el registro de operaciones financieras, garantizando la consistencia de la información contable. Su Evidencia sera la hoja de trabajo</t>
  </si>
  <si>
    <t>La Oficina de Contabilidad,realizara revisiones permanates a  los diferentes registros hecho en el sistema contable, con el fin de verificar la no duplicidad de los registros.</t>
  </si>
  <si>
    <t>Grupo de Profesionaes de la oficina de Contabilidad</t>
  </si>
  <si>
    <t xml:space="preserve">El monitoreo se realizara mensualmente por parte del Profesional Univesitario de la Oficina de Contabilidad, quien enviara oficios y realizara mesas de trabajo , Actas de seguimiento a compromisos  </t>
  </si>
  <si>
    <t>El profesional  de la oficina de contabilidad Revisara en forma mensual los movimientos registrados en el sistema contable para identificar posibles registros duplicados.Realizar los ajustes contables correspondientes cuando se detecten duplicidades.Verificar la consistencia de los saldos entre cuentas y subcuentas. Su evidencia sera los soportes contables anexos</t>
  </si>
  <si>
    <t>La Oficina de Contabilidad, adelantara proceso de Autocontrl de las diferentes partidas   elaboradas</t>
  </si>
  <si>
    <t xml:space="preserve">El monitoreo se realizara permanentemente por parte del Profesional Univesitario de la Oficina de Contabilidad quien realiza el autocontrol de lo registrado   </t>
  </si>
  <si>
    <t>GTR: Gestión tributaria</t>
  </si>
  <si>
    <t xml:space="preserve">Impuestos y Rentas </t>
  </si>
  <si>
    <t>Identificar, analizar, evaluar y gestionar los riesgos del subproceso de rentas e impuestos</t>
  </si>
  <si>
    <t>Aplica desde la liquidación, fiscalización y cobro de tributos hasta el recaudo y seguimiento</t>
  </si>
  <si>
    <t>Posible ocurrencia de actos indebidos asociados al ofrecimiento o recepción de dádivas o a la omisión en el cumplimiento de los procedimientos en los procesos de gestión tributaria</t>
  </si>
  <si>
    <t>Debilidades en los controles internos y en las medidas de transparencia en los procesos de gestión tributaria</t>
  </si>
  <si>
    <t>Posibilidad de afectación económica y reputacional debido a la ocurrencia de actos indebidos asociados al ofrecimiento o recepción de dádivas o la omisión en el cumplimiento de los procedimientos en los procesos de gestión tributaria, originada por debilidades en los controles internos y en las medidas de transparencia.</t>
  </si>
  <si>
    <t xml:space="preserve">La Subsecretaría de Rentas e Impuesto, a travez del personal de planta y contratistas,  realizará campañas orientadas a la formalización de las actividades económicas y a la divulgación de las obligaciones tributarias, mediante el uso de las herramientas tecnológicas y los canales institucionales disponibles en la Administración Municipal, </t>
  </si>
  <si>
    <t># de campañas realizadas / 5 campaña a realizar en el año</t>
  </si>
  <si>
    <t>El profesional y/o contratista delegado por la Subsecretaria de Rentas Realizara capacitaciones periódicas al personal de planta y contratistas de las areas de la subsecretaria en temas relacionados con los  procedimientos tributarios y lineamientos institucionales para fortalecer la transparencia y unificar criterios.</t>
  </si>
  <si>
    <t xml:space="preserve"># de capacitacion o retroamilimentacion/ 6 capacitacion en el año </t>
  </si>
  <si>
    <t>Falta de personal</t>
  </si>
  <si>
    <t>Insuficiencia de talento humano con los perfiles técnicos requeridos para el desarrollo de los procesos de fiscalización y liquidación tributaria.</t>
  </si>
  <si>
    <t>Posibilidad de afectación económica y reputacional debido a retrasos y archivo de procesos de fiscalización y liquidación tributaria, originada por la falta de personal derivada de la insuficiencia de talento humano con perfiles técnicos requerido</t>
  </si>
  <si>
    <t>El responsable de la subsecretaria de rentas e impuestos, realizara la planeación y seguimiento periódico a la asignación de cargas laborales y a la gestión de los procesos de fiscalización y liquidación tributaria, con el fin de optimizar el uso del talento humano disponible y garantizar el cumplimiento oportuno de los términos establecidos en la normatividad vigente.</t>
  </si>
  <si>
    <t># de nuevos cargos creados o trasladados y # de personas contratadas / # personas solicitado</t>
  </si>
  <si>
    <t>Errores humanos; información catastral desactualizada; fallas en sistemas; interpretación incorrecta de normas.</t>
  </si>
  <si>
    <t xml:space="preserve">Base de datos desactualizada </t>
  </si>
  <si>
    <t>Posibilidad de efecto dañoso  debido a la liquidación incorrecta de impuestos municipales, ocasionada por errores humanos, fallas en los sistemas, información catastral desactualizada o interpretación inadecuada de la normativa, originada por deficiencias en la actualización y gestión de la base de datos</t>
  </si>
  <si>
    <t>La Subsecretaría de Rentas e Impuestos, a través de un profesional y/o contratista designado, realizará cada quince (15) días, una vez recibida la base de datos, la selección de una muestra aleatoria de predios, con el fin de verificar la correcta actualización de la información registrada. En caso de evidenciar inconsistencias, se deberán generar las acciones correctivas correspondientes.</t>
  </si>
  <si>
    <t># de resoluciones aplicadas / # de resoluciones recibidas por catastro</t>
  </si>
  <si>
    <t>Acceso no autorizado a información de contribuyentes</t>
  </si>
  <si>
    <t>Falta de controles adecuados de acceso a los sistemas de información que contienen datos de los contribuyentes.</t>
  </si>
  <si>
    <t>Posibilidad de afectación legal debido al acceso no autorizado a la información de los contribuyentes, originado por la falta de controles adecuados de acceso a los sistemas de información que contienen dichos datos.</t>
  </si>
  <si>
    <t>La Subsecretaría de Rentas e Impuestos, en articulación con la Oficina TIC, implementará el control de accesos a los sistemas de información mediante la asignación, modificación y revocación de usuarios, roles y permisos de acuerdo con el cargo y las funciones de cada funcionario, garantizando que cada usuario acceda únicamente a la información y funcionalidades necesarias para el desarrollo de sus actividades. Este control deberá ser revisado periódicamente para asegurar su adecuada aplicación.</t>
  </si>
  <si>
    <t xml:space="preserve"># de usuarios creados / # de contratistas en el area  </t>
  </si>
  <si>
    <t>La Subsecretaría de Rentas e Impuestos designara a un profesional de planta y/o contratista para  realizar capacitaciones periódicas dirigidas a los funcionarios de planta y contratistas sobre el manejo adecuado, confidencialidad y protección de la información de los contribuyentes, con el fin de garantizar el cumplimiento de la normatividad vigente en materia de protección de datos y seguridad de la información.</t>
  </si>
  <si>
    <t xml:space="preserve"># de capacitoanes / 3 capacitaicones  programadas </t>
  </si>
  <si>
    <t>Errores en la liquidación por fallas en información, sistemas o normativa.</t>
  </si>
  <si>
    <t>Deficiencias en la actualización, depuración y gestión de la base de datos catastral y tributaria, así como debilidades en los procesos de control</t>
  </si>
  <si>
    <t>Posivilidad de riesgo de afectación financiera por la liquidación incorrecta de impuestos municipales, debido a errores operativos, fallas tecnológicas, información catastral desactualizada y deficiencias en la gestión de la base de datos.</t>
  </si>
  <si>
    <t>Posibilidad de Riesgo economico y Reputacional de afectación financiera por la liquidación incorrecta de impuestos municipales, debido a errores operativos, fallas tecnológicas, información catastral desactualizada y deficiencias en la gestión de la base de datos.</t>
  </si>
  <si>
    <t>Omisión o alteración del impulso procesal (no decretar embargo, no notificar, archivar sin sustento).</t>
  </si>
  <si>
    <t>Falta de trazabilidad automática y ausencia de auditoría periódica sobre expedientes activos.</t>
  </si>
  <si>
    <t>Posibilidad de manipular u omitir actuaciones dentro del proceso de cobro coactivo para favorecer indebidamente a determinados deudores a cambio de dádivas, generando pérdida de recaudo y afectación reputacional.</t>
  </si>
  <si>
    <t>El responsable del proceso Sub secretario, realiza auditorías trimestrales aleatorias de los expedientes activos y archivados, con el fin de verificar su integridad, actualización y correcto archivo.
Como evidencia del control, se generan informes de auditoría, listas de verificación diligenciadas y/o actas de revisión firmadas.</t>
  </si>
  <si>
    <t># expedientes auditados / # total expedientes activos</t>
  </si>
  <si>
    <t>El Líder del Subproceso o funcionario delegado realiza el registro de salidas de las peticiones en tiempo real o de manera diaria en el software de control de PQRS, asegurando la trazabilidad de los movimientos.
Como evidencia del control, se conservan registros en el sistema, reportes de movimientos y/o comprobantes de salida debidamente diligenciados.</t>
  </si>
  <si>
    <t>N° de salidas realizadas / N° de salidas registradas en el software</t>
  </si>
  <si>
    <t>Aprobación de acuerdos sin validación técnica independiente</t>
  </si>
  <si>
    <t xml:space="preserve">Ausencia de parametrización automática y doble revisión obligatoria </t>
  </si>
  <si>
    <t>Posibilidad de aprobar acuerdos de pago con condiciones favorables no justificadas técnicamente para beneficiar a determinados contribuyentes a cambio de dádivas.</t>
  </si>
  <si>
    <t>El Subsecretario de Cobro Coactivo o el Profesional Universitario encargado, junto con el funcionario autorizado, realizan la aprobación mediante doble firma de los acuerdos superiores a X SMMLV, previo a su formalización, con el fin de asegurar el cumplimiento de las políticas establecidas.
Este control se aplica cada vez que se tramita un acuerdo que supere el monto definido.
Como evidencia del control, se conservan los acuerdos debidamente firmados por ambos responsables, así como los registros en el sistema y/o soportes de aprobación electrónica.</t>
  </si>
  <si>
    <t># acuerdos con doble validación / total acuerdos</t>
  </si>
  <si>
    <t>El Subsecretario de Cobro Coactivo o el Profesional Universitario encargado, en calidad de responsable del proceso o administrador del sistema, realiza la parametrización obligatoria en el sistema de cobro coactivo, definiendo rangos automáticos de cuotas, tasas de interés y plazos máximos conforme a la normatividad vigente, restringiendo modificaciones sin la debida autorización.
Este control se ejecuta de manera permanente, con revisiones periódicas mínimo una vez al año o cuando se presenten cambios normativos.</t>
  </si>
  <si>
    <t xml:space="preserve"> acuerdos generados dentro de parámetros automáticos / total acuerdos suscritos</t>
  </si>
  <si>
    <t>No impulso oportuno del proceso</t>
  </si>
  <si>
    <t>Falta de alertas automáticas de vencimiento de términos</t>
  </si>
  <si>
    <t>Posibilidad de permitir intencionalmente la prescripción de obligaciones tributarias mediante la omisión del impulso procesal para favorecer a deudores.</t>
  </si>
  <si>
    <t>El Subsecretario de Cobro Coactivo o el Profesional Universitario encargado, como responsable del proceso, administra y verifica el funcionamiento del sistema de alertas automáticas sobre el vencimiento de términos procesales, con el fin de garantizar el seguimiento oportuno de los procesos activos.
Este control se ejecuta de manera permanente, con monitoreo periódico (diario o semanal) de las alertas generadas.
Como evidencia del control, se conservan reportes del sistema de alertas, registros de notificaciones generadas y pantallazos o bitácoras de seguimiento a los procesos.</t>
  </si>
  <si>
    <t># procesos con alerta generada / total procesos activos</t>
  </si>
  <si>
    <t>La Oficina de Control Interno o el área Jurídica, a través de los funcionarios designados, realiza la revisión independiente de los procesos declarados en prescripción, verificando el cumplimiento de los requisitos legales y la trazabilidad del impulso procesal previo.
Este control se aplica de manera semestral.
Como evidencia del control, se conservan informes de revisión, actas, listas de verificación diligenciadas y/o conceptos emitidos sobre los procesos revisados.</t>
  </si>
  <si>
    <t xml:space="preserve"> procesos prescritos revisados / total procesos prescritos en el semestre</t>
  </si>
  <si>
    <t>Acceso no restringido a expedientes</t>
  </si>
  <si>
    <t>Falta de perfiles diferenciados en el sistema</t>
  </si>
  <si>
    <t>Posibilidad de suministrar información privilegiada sobre medidas cautelares o actuaciones futuras dentro del proceso de cobro coactivo para permitir evasión de bienes o pagos.</t>
  </si>
  <si>
    <t>El Subsecretario de Cobro Coactivo o el Profesional Universitario encargado, en coordinación con el administrador del sistema o el área de tecnología, realiza la asignación, restricción y actualización de perfiles de acceso al sistema, garantizando que cada usuario cuente únicamente con los permisos necesarios según sus funciones.
Este control se ejecuta de manera permanente, con revisiones periódicas mínimo trimestrales o cuando se presenten cambios de personal o funciones.
Como evidencia del control, se conservan registros de creación y modificación de usuarios, bitácoras de acceso al sistema, reportes de perfiles asignados y soportes de aprobación de accesos.</t>
  </si>
  <si>
    <t># accesos auditados / total accesos</t>
  </si>
  <si>
    <t>Definir e implementar la matriz de perfiles y accesos al sistema, junto con la suscripción y control anual de acuerdos de confidencialidad y declaraciones de conflicto de interés, incluyendo su monitoreo periódico</t>
  </si>
  <si>
    <t>Subsecretario de Cobro Coactivo / Profesional Universitario encargado / Área de Tecnología / Área Jurídica</t>
  </si>
  <si>
    <t>Verificación de perfiles asignados, revisión de accesos y cumplimiento en la firma de acuerdos (100% funcionarios)</t>
  </si>
  <si>
    <t>El Subsecretario de Cobro Coactivo o el Profesional Universitario encargado garantiza que los funcionarios con acceso a información sensible suscriban acuerdos de confidencialidad y declaraciones de conflicto de interés, como mecanismo de control sobre el manejo adecuado de la información.
Este control se aplica de manera anual y al momento de la vinculación de nuevos funcionarios o cambios en sus funciones.
Como evidencia del control, se conservan los acuerdos de confidencialidad y declaraciones de conflicto de interés debidamente firmados, así como registros de su actualización y custodia.</t>
  </si>
  <si>
    <t xml:space="preserve">funcionarios con acceso que firmaron compromiso / total funcionarios con acceso </t>
  </si>
  <si>
    <t>Gestión del Talento Humano</t>
  </si>
  <si>
    <t>Desarrollo del talento humano
Gestión del ingreso del recurso humano</t>
  </si>
  <si>
    <t>Identificar y gestionar los riesgos del subproceso de Gestión del Ingreso del Recurso Humano, con el fin de garantizar la eficiencia, transparencia y cumplimiento normativo en la vinculación de servidores públicos de la Alcaldía de San José de Cúcuta.</t>
  </si>
  <si>
    <t>Aplica para las actividades del subproceso de Gestión del Ingreso del Recurso Humano, en articulación con la Política de Gestión del Talento Humano y la Política de Integridad del MIPG, de aplicación transversal en la Alcaldía de San José de Cúcuta.</t>
  </si>
  <si>
    <t>Programación de metas erradas frente al contexto cultural y estadistico de los funcionarios.</t>
  </si>
  <si>
    <t>Baja receptividad, motivación o interes por parte de los funcionarios</t>
  </si>
  <si>
    <t>Posibilidad de afectación a la imagen reputacional debido a la  baja cobertura de actividades del plan de capacitacion o plan de bienestar e incentivos, por fallas en las programaciones de metas según el contexto cultural y estadistico de los funcionarios.</t>
  </si>
  <si>
    <t>El profesional delegado de la Oficina de Talento Humano realiza informes y seguimiento estadístico de la población atendida en las actividades del plan de bienestar y capacitación.</t>
  </si>
  <si>
    <t>(Total de informes emitidos / total de informes proyectados a emitir)*100</t>
  </si>
  <si>
    <t>El profesional delegado de la Oficina de Talento Humano mide indicadores de desempeño relacionados con la cobertura y la deserción de las actividades programadas del plan de bienestar y capacitación, permitiendo identificar áreas de mejora.</t>
  </si>
  <si>
    <t>(Total de beneficiarios reales / total de benefeciarios proyectados)*100</t>
  </si>
  <si>
    <t>Bajo impacto de las actividades de bienestar e incentivos por escasa participación del personal.</t>
  </si>
  <si>
    <t>Deficiencias en la planificación, seguimiento y diseño de programas de bienestar e incentivos.</t>
  </si>
  <si>
    <t>Posibilidad de afectación reputacional debido al deterioro del clima laboral y la percepción institucional debido al bajo impacto de las actividades de bienestar e incentivos por escasa participación del personal, derivado de deficiencias en la planificación, seguimiento y diseño de los programas de bienestar e incentivos.</t>
  </si>
  <si>
    <t>El profesional delegado de la Oficina de Talento Humano coordina y aplica encuestas de satisfacción dirigidas a los funcionarios participantes en las actividades ejecutadas dentro del plan de bienestar, con el objetivo de evaluar la efectividad de las iniciativas y el nivel de aceptación de las mismas.</t>
  </si>
  <si>
    <t>% de Satisfacion de las actividades de bienestar</t>
  </si>
  <si>
    <t>El equipo de Talento Humano realiza mediciones del clima laboral y de riesgos psicosociales, y elabora informes de avance de los planes de trabajo de clima laboral.</t>
  </si>
  <si>
    <t>% resultados  del clima laboral y resultados de baterias de riesgos</t>
  </si>
  <si>
    <t>Fallas en revisión y control documental</t>
  </si>
  <si>
    <t>Debilidad en los controles internos y en la supervisión del proceso de selección y asignación de encargos</t>
  </si>
  <si>
    <t>Posibilidad de afectación reputacional y económica por fallas en revisión y control documental, originadas en debilidad de controles internos, que permiten manipulación o reserva indebida de hojas de vida para favorecer vinculación de personal o encargos internos.</t>
  </si>
  <si>
    <t>El profesional delegado de la Oficina de Talento Humano aplica la lista de chequeo previa a la vinculación formal, resguardando en el expediente laboral los respectivos soportes.</t>
  </si>
  <si>
    <t>(total de personal con lista de chequeo corretamente aplicada/ total de funcionarios vinculados en el periodo)*100</t>
  </si>
  <si>
    <t>El jefe de la Oficina de Talento Humano asigna restricciones para el uso, consulta y acceso a los expedientes laborales de los funcionarios, asegurando que solo el personal autorizado pueda acceder a la información y garantizando la confidencialidad de los datos.</t>
  </si>
  <si>
    <t>Procedimiento de control de manejo de expediente laborales documentado, socializado, aplicado y verificado</t>
  </si>
  <si>
    <t>Falta de reglamentación clara o criterios de acceso precisos para otorgar incentivos y beneficios al personal.</t>
  </si>
  <si>
    <t>Deficiencias en los procesos de control y supervisión de la Oficina de Talento Humano, ausencia de políticas internas y lineamientos que regulen la equidad en el acceso a beneficios e incentivos.</t>
  </si>
  <si>
    <t>Posibilidad de afectar la reputación y generar impactos económicos por falta de reglamentación clara y criterios de acceso precisos, debido a deficiencias en los controles y supervisión de la Oficina de Talento Humano, lo que podría derivar en trato preferencial en el otorgamiento de incentivos y beneficios para ciertos funcionarios.</t>
  </si>
  <si>
    <t>El profesional delegado de la Oficina de Talento Humano establece reglamentos, resoluciones y criterios de acceso claros para los planes de bienestar e incentivos.</t>
  </si>
  <si>
    <t>(Total de reglamentos o criterios de acceso documentados y socializados / Total de actividad de plan que requieren reglamentacion de acceso )*100</t>
  </si>
  <si>
    <t>El profesional delegado de la Oficina de Talento Humano realiza verificaciones internas y externas del cumplimiento del plan de bienestar, revisando que los criterios de acceso y los procedimientos establecidos se apliquen correctamente.</t>
  </si>
  <si>
    <t>(Total de seguimientos realizados en el año / Cuatro(4) seguimientos al plan de bienestar en el año)*100</t>
  </si>
  <si>
    <t>Los servidores públicos no registran a tiempo o de forma completa sus conflictos de interés.</t>
  </si>
  <si>
    <t>Debilidades en la cultura institucional sobre integridad, falta de sensibilización, capacitación insuficiente o ausencia de mecanismos claros de control y seguimiento.</t>
  </si>
  <si>
    <t>Posibilidad de afectar la reputación de la institución debido a que los servidores públicos no registran a tiempo o de manera completa sus conflictos de interés, derivado de debilidades en la cultura institucional sobre integridad y la falta de mecanismos claros de control y seguimiento.</t>
  </si>
  <si>
    <t>El profesional delegado de la Oficina de Talento Humano realiza seguimiento y control estadístico del reporte efectivo y oportuno de los conflictos de interés de los sujetos obligados, generando información periódica sobre cumplimiento.</t>
  </si>
  <si>
    <t>(Total consolidados reportes conflictos de intereses/ Once (11) reportes consolidados por parte talento humano)*100</t>
  </si>
  <si>
    <t>El profesional delegado de la Oficina de Talento Humano mantiene actualizado, socializa y publica la estrategia de conflictos de interés para todos los funcionarios.</t>
  </si>
  <si>
    <t>Documento socializado a todos los funcionarios.
(No. De funcionarios que conocen la estrategia/No. Total de funcionarios)+100</t>
  </si>
  <si>
    <t>Fallas en respaldos, organización documental o gestión de archivos que impiden tener la información completa y disponible.</t>
  </si>
  <si>
    <t>Deficiencias en los procesos y ausencia de controles periódicos</t>
  </si>
  <si>
    <t>Posibilidad de que la información de historias laborales, hojas de vida y registros de personal no esté completa, actualizada o disponible cuando se requiera, debido a fallas en respaldos y gestión documental, originadas por deficiencias en los procesos y ausencia de controles periódicos, afectando la continuidad de los procesos y la toma de decisiones.</t>
  </si>
  <si>
    <t>El profesional delegado de la Oficina de Talento Humano actualiza la matriz de información clasificada y reservada de la Alcaldía, asegurando el control y la disponibilidad de la información crítica para la gestión de personal.</t>
  </si>
  <si>
    <t>Indice de informacion clasificada y reservada actualizada.
(No. De registros actualizados/No. Total de registros en la matriz)*100</t>
  </si>
  <si>
    <t>Realizar mesas de trabajo para indetificar la disponibilidad de la información, consulta y/o restricciones,</t>
  </si>
  <si>
    <t>Contratista asignado</t>
  </si>
  <si>
    <t>01 de marzo del 2026</t>
  </si>
  <si>
    <t>El profesional delegado de la Oficina de Talento Humano establece procedimientos de control de la información, define los roles de consulta y acceso, así como la actualización de los activos de información de la oficina.</t>
  </si>
  <si>
    <t>Procedimiento y activos de información actualizados
(No. De procedimientos y activos actualizados/No. Total de procedimientos y activos planificados)*100</t>
  </si>
  <si>
    <t>Establecer los parametros de acceso, copia, prestamos, y disponibilidad de la información, en compañía de los lideres de actividades.</t>
  </si>
  <si>
    <t>Retiro, traslado o alta rotación de servidores sin que se realice un traspaso formal de conocimientos y documentación de procesos.</t>
  </si>
  <si>
    <t>Falta de mecanismos institucionalizados para la gestión, registro y transferencia de conocimiento clave dentro del área de talento humano.</t>
  </si>
  <si>
    <t>Posibilidad de que, debido a la falta de mecanismos institucionalizados para la gestión y transferencia del conocimiento, ante el retiro, traslado o alta rotación de servidores se pierda conocimiento clave sobre procedimientos, manejo de sistemas o antecedentes de gestión, afectando la continuidad y eficiencia de los procesos operativos de la oficina de talento humano.</t>
  </si>
  <si>
    <t xml:space="preserve">El profesional delegado de la Oficina de Talento Humano verifica y actualiza el registro oportuno, completo y confiable del repositorio de Retención del Conocimiento cuando se presente el retiro, traslado o cambio de funciones de servidores. </t>
  </si>
  <si>
    <t>(No. de Servidores con registro de retención del conocimiento diligenciado/ Total de servidores retirados o trasladados)*100</t>
  </si>
  <si>
    <t>El profesional delegado de la Oficina de Talento Humano diseña, implementa y consolida un mecanismo institucional de lecciones aprendidas que recopile, sistematice y socialice el conocimiento generado en la gestión del área, como insumo para la mejora continua de los procesos.</t>
  </si>
  <si>
    <t>Total de formatos de lecciones aprendidas diligenciados y socializados en el periodo.</t>
  </si>
  <si>
    <t>Retiro del servicio público</t>
  </si>
  <si>
    <t>Atender los requerimientos para el reconocimiento de los derechos pensionales y sus temas relacionados.</t>
  </si>
  <si>
    <t>Aplica para los funcionarios y exfuncionarios de la Alcaldía, frente a la resolución de solicitudes relacionadas con los derechos pensionales y temas relacionados.</t>
  </si>
  <si>
    <t>Reconocimiento o pago indebido de cuotas partes, bonos pensionales, auxilios funerarios, indemnización sustitutiva de pensión de vejez y pensiones de sobreviviente a personas que no cumplen los requisitos legales y que no hayan laborado con el municipio de San José de Cúcuta.</t>
  </si>
  <si>
    <t>Falta de controles y supervisión en la verificación del cumplimiento de los requisitos de ley.</t>
  </si>
  <si>
    <t>Posibilidad de afectar de manera económica y reputacional a la institución debido al reconocimiento o pago indebido de cuotas partes, bonos pensionales, auxilios funerarios, indemnización sustitutiva de pensión de vejez y pensiones de sobreviviente a personas que no cumplen los requisitos legales y que no hayan laborado con el municipio de San José de Cúcuta, por la falta de controles y supervisión en la verificación del cumplimiento de los requisitos de ley.</t>
  </si>
  <si>
    <t>El profesional delegado del subproceso del Retiro del Servicio Público verifica los soportes administrativos de vinculación laboral de los servidores públicos con la Alcaldía Municipal de San José de Cúcuta, a fin de garantizar la aceptación y/o reconocimiento del derecho pensional dentro de los términos legales establecidos. Este control se aplica cada vez que se recibe un trámite o solicitud y la evidencia del monitoreo corresponde a las listas de chequeo diligenciadas y las resoluciones administrativas emitidas.</t>
  </si>
  <si>
    <t>(No. de solicitudes con respuesta / No. solicitudes asignadas a la oficina)+100</t>
  </si>
  <si>
    <t>El profesional delegado del subproceso del Retiro del Servicio Público realiza capacitaciones anuales a los servidores públicos vinculados, en cumplimiento del Decreto 0527 del 28 de mayo de 2019 (Código de Integridad del Servicio Público), para fortalecer la integridad y conocimiento de sus obligaciones en el área de pensiones. Este control se aplicará con periodicidad trimestral y se evidenciará mediante listas de asistencia y actas de compromiso.</t>
  </si>
  <si>
    <t>(No. De capacitaciones realizadas / No. De capacitaciones programadas)+100</t>
  </si>
  <si>
    <t>Seguridad y Salud en el Trabajo</t>
  </si>
  <si>
    <t>Establecer, implementar, mantener y mejorar continuamente el Sistema de Gestión de Seguridad y Salud en el Trabajo, previniendo la ocurrencia de accidentes y enfermedades laborales, a través de mecanismos de promoción, prevención y mejora continua, logrando mantener la eficacia del Sistema de Gestión de Seguridad y Salud en el Trabajo, de los Servidores Públicos de la Alcaldía de San José de Cúcuta.</t>
  </si>
  <si>
    <t>Inicia con la identificación de peligros, evaluación y valoración de riesgos, el cumplimiento de los requisitos legales, hasta la implementación de programas, controles operativos y las acciones necesarias para la mejora continua del desempeño del Sistema de Gestión en Seguridad y Salud en el Trabajo (SGSST) de la Alcaldía de San José de Cúcuta.</t>
  </si>
  <si>
    <t>Incumplimiento de los lineamientos legales en la investigación de accidentes laborales reportados.</t>
  </si>
  <si>
    <t>Desconocimiento o inadecuada apropiación de los lineamientos, procedimientos y responsabilidades del SG-SST</t>
  </si>
  <si>
    <t>Posibilidad de efecto dañoso debido al incumplimiento de los lineamientos legales en la investigación de accidentes laborales reportados, como consecuencia del desconocimiento o inadecuada apropiación de los lineamientos, procedimientos y responsabilidades del SG-SST.</t>
  </si>
  <si>
    <t>El profesional delegado por el Líder del Subproceso de Seguridad y Salud en el Trabajo (SST) realizará capacitaciones trimestrales a servidores públicos y contratistas sobre el reporte de incidentes y accidentes laborales, dejando evidencia mediante listas de asistencia y material de capacitación.</t>
  </si>
  <si>
    <t>(No. De capacitaciones realizadas / No. De capacitaciones programadas)*100</t>
  </si>
  <si>
    <t>El profesional delegado por el Líder del Subproceso de Seguridad y Salud en el Trabajo (SST) verificará, analizará e investigará los incidentes y accidentes laborales conforme a los plazos y lineamientos establecidos en la normativa vigente, dejando evidencia mediante informes de investigación y registros en el sistema del SG-SST.</t>
  </si>
  <si>
    <t>(No. Incidentes y/o accidentes analizados e investigados / Total de incidentes y accidentes reportados)*100</t>
  </si>
  <si>
    <t>Retraso en trámite de etapas procesales</t>
  </si>
  <si>
    <t>falta de seguimiento y control de términos</t>
  </si>
  <si>
    <t>Posibilidad de Incumplimiento de términos procesales que puede causar nulidad o prescripción del proceso disciplinario</t>
  </si>
  <si>
    <t>Pérdida Reputacional</t>
  </si>
  <si>
    <t>Puede generar pérdida y retrasos</t>
  </si>
  <si>
    <t>Cada profesional universitario, profesional especializado y abogado contratista, por medio de un cuadro de Excel que se allegará al correo institucional llevaran un orden de los procesos que le son adjudicados, donde se refleje el estado procesal de cada uno y los términos de vencimiento, en dado caso de que no se realice  el jefe de la oficina realiza el monitoreo.</t>
  </si>
  <si>
    <t>Procesos Activos</t>
  </si>
  <si>
    <t>Investigaciones de los entes de control</t>
  </si>
  <si>
    <t>El archivador no cumple con los requisitos de la ley de archivo</t>
  </si>
  <si>
    <t>Posibilidad de pérdida y deterioro de los expedientes disciplinarios debido a que el archivo no cumple con lo establecido  en la Ley General de Archivos 594 de  2000</t>
  </si>
  <si>
    <t>Pérdida significativa de confianza de ciudadanos y funcionarios</t>
  </si>
  <si>
    <t>Alto</t>
  </si>
  <si>
    <t>Solicitar a la Secretaría General que se hagan las modificaciones o estructuraciones necesarias para la instalación y almacenamiento correcto de los expedientes disciplinarios conforme a la ley 594 de 2000 Ley General de Archivos.</t>
  </si>
  <si>
    <t>solicitar a la Secretaria General que adecue el espacio fisico del archivo</t>
  </si>
  <si>
    <t>Jefe de Control Interno Disciplinario de Instrucción</t>
  </si>
  <si>
    <t>06 de abril de 2026</t>
  </si>
  <si>
    <t>mensual</t>
  </si>
  <si>
    <t>Falta de implementación de un software especializado para el  seguimiento de los procesos</t>
  </si>
  <si>
    <t>Posibilidad de pérdida de informacion de los procesos y la trazabilidad de su procedimiento debido a no contar con un Software especializado</t>
  </si>
  <si>
    <t>Solicitar a la Oficina TIC el estudio y adquisición de un programa sistematizado, el cual cuente con indicador de términos procesales, informes estadísticos de acuerdo a la etapa procesal, por ciudadano, por funcionario, dependencia y asunto.</t>
  </si>
  <si>
    <t>Solicitar a las TIC la implementacion de un Software especializado para el seguimiento de los procesos</t>
  </si>
  <si>
    <t>Jefe de Control Interno Disciplinario de Instruccion</t>
  </si>
  <si>
    <t>06  de abril 2026</t>
  </si>
  <si>
    <t>VOLVER</t>
  </si>
  <si>
    <t>GESTIÓN DE LAS COMUNICACIONES</t>
  </si>
  <si>
    <t xml:space="preserve">OFICINA DE TECNOLOGIA DE LA INFORMACION Y LAS COMUNICACIONES </t>
  </si>
  <si>
    <t xml:space="preserve">OFICINA DE PRENSA, COMUNICACIONES Y PROTOCOLO </t>
  </si>
  <si>
    <t>OFICINA DE CARACTERIZACIÓN SOCIOECONOMICA</t>
  </si>
  <si>
    <t xml:space="preserve">SECRETARIA GENERAL - OFICINA DE RELACIONAMIENTO CON EL CIUDADANO </t>
  </si>
  <si>
    <t>RELACIONAMIENTO CON EL CIUDADANO</t>
  </si>
  <si>
    <t>SECRETARIA DE PLANEACIÓN - SUBSECRETARIA DE PROYECCIÓN SOCIOECONÓMICA</t>
  </si>
  <si>
    <t>DESPACHO SECRETARIA DE PLANEACION Y DESARROLLO TERRITORIAL</t>
  </si>
  <si>
    <t>GESTIÓN DOCUMENTAL</t>
  </si>
  <si>
    <t>SECRETARIA GENERAL - ÁREA DE TRABAJO DE GESTIÓN DOCUMENTAL</t>
  </si>
  <si>
    <t>GESTIÓN JURÍDICA</t>
  </si>
  <si>
    <t>DESPACHO DEL ALCALDE - OFICINA DE GESTIÓN JURÍDICA</t>
  </si>
  <si>
    <t>GESTIÓN CONTRACTUAL</t>
  </si>
  <si>
    <t>SECRETARIA GENERAL - ÁREA DE TRABAJO GESTIÓN CONTRACTUAL</t>
  </si>
  <si>
    <t>GESTIÓN DE BIENES Y SERVICIOS</t>
  </si>
  <si>
    <t>SECRETARIA GENERAL - ÁREA DE TRABAJO DE ALMACÉN E INVENTARIO</t>
  </si>
  <si>
    <t>GESTIÓN FINANCIERA</t>
  </si>
  <si>
    <t>Gestión Financiera</t>
  </si>
  <si>
    <t>SECRETARIA DE HACIENDA - SUBSECRETARIA FINANCIERA Y GESTIÓN PRESUPUESTAL</t>
  </si>
  <si>
    <t>SECRETARIA DE HACIENDA - OFICINA DE CONTABILIDAD</t>
  </si>
  <si>
    <t>GESTIÓN TRIBUTARIA</t>
  </si>
  <si>
    <t>SECRETARIA DE HACIENDA - SUBSECRETARIA DE RENTAS E IMPUESTOS</t>
  </si>
  <si>
    <t>SECRETARIA DE HACIENDA - SUBSECRETARIA DE COBRO COACTIVO</t>
  </si>
  <si>
    <t>Cobro Coactivo</t>
  </si>
  <si>
    <t>GESTIÓN DEL TALENTO HUMANO</t>
  </si>
  <si>
    <t>SECRETARIA GENERAL - OFICINA DE TALENTO HUMANO</t>
  </si>
  <si>
    <t>DESPACHO DEL ALCALDE - OFICINA DE CONTROL INTERNO DISCIPLINARIO Y DE INSTRUCCIÓN</t>
  </si>
  <si>
    <t>GESTIÓN DEL ORDENAMIENTO TERRITORIAL</t>
  </si>
  <si>
    <t>SECRETARIA DE PLANEACIÓN Y DESARROLLO TERRITORIAL - SUBSECRETARIA DE ORDENAMIENTO TERRITORIAL</t>
  </si>
  <si>
    <t>SECRETARIA DE VALORIZACIÓN Y PLUSVALÍA</t>
  </si>
  <si>
    <t>SECRETARIA DE HACIENDA - SUBSECRETARIA DE GESTIÓN CATASTRAL MULTIPROPÓSITO</t>
  </si>
  <si>
    <t>SECRETARIA DE INFRAESTRUCTURA</t>
  </si>
  <si>
    <t>SECRETARIA DE MOVILIDAD</t>
  </si>
  <si>
    <t>Gestión de la Movilidad</t>
  </si>
  <si>
    <t>Gestión Financiera del Ordenamiento Territorial</t>
  </si>
  <si>
    <t>GESTIÓN DEL DESARROLLO SOSTENIBLE</t>
  </si>
  <si>
    <t>SECRETARIA DE MEDIO AMBIENTE Y SOSTENIBILIDAD</t>
  </si>
  <si>
    <t>SECRETARIA DE GESTIÓN DEL RIESGO DE DESASTRES</t>
  </si>
  <si>
    <t>Gestión del Hábitat</t>
  </si>
  <si>
    <t>SECRETARIA DE HÁBITAT</t>
  </si>
  <si>
    <t>SECRETARIA DE PLANEACIÓN - OFICINA DE GESTIÓN Y SUPERVISIÓN DE SERVICIOS PÚBLICOS DOMICILIARIOS</t>
  </si>
  <si>
    <t>SALUD Y PROTECCIÓN SOCIAL</t>
  </si>
  <si>
    <t>Salud y Protección Social</t>
  </si>
  <si>
    <t>Salud Pública - Aseguramiento y Atención en Salud - Gestión Institucional</t>
  </si>
  <si>
    <t>SECRETARIA DE SALUD - SUBSECRETARIA DE SALUD PÚBLICA - SUBSECRETARIA DE ACCESO A LOS SERVICIOS DE SALUD - SUBSECRETARIA DE GESTIÓN INSTITUCIONAL EN SALUD</t>
  </si>
  <si>
    <t>GESTIÓN DEL DESARROLLO EDUCATIVO</t>
  </si>
  <si>
    <t>Gestión del Desarrollo Educativo</t>
  </si>
  <si>
    <t>Planeación y Desarrollo Educativo</t>
  </si>
  <si>
    <t>SECRETARIA DE EDUCACIÓN</t>
  </si>
  <si>
    <t>MAPAS DE RIESGOS INSTITUCIONALES 2026 VERSIÓN 1</t>
  </si>
  <si>
    <t>SECRETARIA DE BIENESTAR SOCIAL</t>
  </si>
  <si>
    <t>GESTIÓN DE LA INCLUSIÓN SOCIAL</t>
  </si>
  <si>
    <t>Desarrollo Económico</t>
  </si>
  <si>
    <t>Gestión del Desarrollo Empresarial</t>
  </si>
  <si>
    <t>SECRETARIA DE DESARROLLO ECONÓMICO Y COMPETITIVIDAD - OFICINA DE EMPRENDIMIENTO Y ACCESO AL CRÉDITO BANCO DEL PROGRESO</t>
  </si>
  <si>
    <t>SECRETARIA DE DESARROLLO RURAL Y AGROPECUARIO</t>
  </si>
  <si>
    <t>&lt;</t>
  </si>
  <si>
    <t>Para consultar los mapas de riesgos por proceso, seleccione o haga clic de forma precisa en cada subproceso</t>
  </si>
  <si>
    <t>Control y Evaluación</t>
  </si>
  <si>
    <t>Seguimiento, Evaluación y Control</t>
  </si>
  <si>
    <t>Establecer y documentar la estructura, funciones y responsabilidades, con el fin de garantizar su adecuado funcionamiento y el fortalecimiento del Sistema de Control Interno, facilitando la planeación y ejecución de sus actividades,asegurando el cumplimiento de los principios del MIPG, el MECI y la normatividad vigente.</t>
  </si>
  <si>
    <t>El subproceso inicia con la planificación de las actividades de control interno y la solicitud de información a las dependencias, y termina con la emisión de informes y el seguimiento a los planes de mejoramiento.</t>
  </si>
  <si>
    <t>Manipulación de los resultados de las auditorias internas</t>
  </si>
  <si>
    <t xml:space="preserve">Falta de ética y profesionalismo aunado a presiones internas o externas y falta de control en el desarrollo del proceso auditor. </t>
  </si>
  <si>
    <t xml:space="preserve">Posible afectación reputacional debido a la manipulación de los resultados de las auditorias internas por la falta de etica y profesionalismo aunado a presiones internas o externas y falta de control en el desarrollo del proceso auditor. </t>
  </si>
  <si>
    <t>de 3 a 24 veces por año</t>
  </si>
  <si>
    <t>El jefe de oficina de control interno de gestión, según el Plan Anual de auditoria presentado al comité institucional de coordinación de control interno para su aprobación y programa de auditoria, aplica el control de legalidad de forma mensual a la dependencia auditar  a traves de la programacion, planeación, ejecucion y comunicación de resultados de la auditoría mediante Listado de Asistencia, Carta de compromiso, Acta de apertura y Cierre, acta de reunión, Papeles de trabajo del Auditor, Lista de Verificación,  informe de  auditoria.</t>
  </si>
  <si>
    <t xml:space="preserve">N° de auditorías realizadas/ N° de auditorías Programadas. </t>
  </si>
  <si>
    <t>El jefe de la Oficina de Control Interno de Gestión aplica el control de legalidad a la dependencia a auditar de forma mensual con la aplicación del código del auditor y manual de integridad. Con la revisión de la documentación solicitada previa carta de presentación y dentro de las fechas de auditoría, soportado con Carta de compromiso, memorandos, Comunicaciones, actas de visita e informe al auditado.</t>
  </si>
  <si>
    <t>Perdida de archivos de gestión</t>
  </si>
  <si>
    <t>Inadecuada aplicación de la Ley General de Archivo</t>
  </si>
  <si>
    <t xml:space="preserve">Posible afectación economica y reputacional por la perdida de archivos de gestión debido a la inadecuada aplicación de la Ley General de Archivo. </t>
  </si>
  <si>
    <t>de 25 a 500 veces por año</t>
  </si>
  <si>
    <t>El jefe de oficina de control interno de gestión junto con la secretaria y auxiliar administrativa, asiste a todas las capacitaciones brindadas por la secretaria general respecto la Ley General de Archivo y la adecuada gestión documental, asi mismo realiza el monitoreo diario a la actualización del inventario documental mediante el formato FUID.</t>
  </si>
  <si>
    <t>N° de unidades de conservación revisadas / N° de unidades de conservación generadas.</t>
  </si>
  <si>
    <t>Perdida de archivos de gestión digitales y/o electronicos</t>
  </si>
  <si>
    <t>Falta de copias de seguridad en los archivos de gestión establecidos en el repositorio institucional de la Oficina.</t>
  </si>
  <si>
    <t>Posible afectación reputacional por la Perdida de los archivos digitales y/o electronicos debido a la falta de copias de seguridad en los archivos de gestión establecidos en el repositorio institucional de la Oficina.</t>
  </si>
  <si>
    <t>El jefe de oficina de control interno de gestión junto con la secretaria y auxiliar administrativa, realiza el monitoreo semanal del archivo de gestión organizado en la carpeta drive creada en el correo institucional de la Oficina, asi mismo realiza el respaldo de la información de forma mensual concervada en disco duro extraible.</t>
  </si>
  <si>
    <t>N° de unidades de conservación revisadas en el drive / N° de unidades de conservación generadas en el drive.</t>
  </si>
  <si>
    <t>Talento humano desactualizado en el Sistema de Control Interno</t>
  </si>
  <si>
    <t>Escazas jornadas de capacitación al personal de planta y contratista en el Sistema de Control Interno, aunado a la alta rotación del personal contratista.</t>
  </si>
  <si>
    <t>Posible afectacion reputacional por Talento humano desactualizado en el Sistema de Control Interno debido a las escazas jornadas de capacitación al personal de planta y contratista en el Sistema de Control Interno, aunado a la alta rotación del personal contratista.</t>
  </si>
  <si>
    <t>El jefe de oficina de control interno de gestión en articulación con la Oficina de Talento Humano programa dentro de su Plan Anual de Auditoría jornadas de capacitación para el personal asignado a la Oficina. Asi mismo conforme la programación de cada auditoria incluye dentro de su etapa de planeación la socialización de los procedimientos adoptados para los seguimientos, auditorias y planes de mejoramiento.</t>
  </si>
  <si>
    <t>N° de personal capacitado / N° de personal asignado a la oficina</t>
  </si>
  <si>
    <t>Incumplimiento del Plan Anual de Auditorías</t>
  </si>
  <si>
    <t>Falta de procedimientos establecidos en la Oficina de Control Interno de Gestión, y/o demoras en la solicitud y recopilación de información fuente que garantice la realización de las Auditorias  y los seguimientos.</t>
  </si>
  <si>
    <t>Posibilidad de perdida reputacional por el incumplimineto del Plan Anual de Auditorías debido a la Falta de Procedimientos establecidos en la Oficina de Control Interno de Gestión y/o demoras en la solicitud y recopilación de información fuente que garantice la realización de las Auditorias  y los seguimientos.</t>
  </si>
  <si>
    <t>Falta de gestión y seguimiento a las acciones de mejoramiento</t>
  </si>
  <si>
    <t>Desconocimiento de las auditorias practicadas y los planes de merjoramiento suscritos con entes externos.</t>
  </si>
  <si>
    <t>Posibilidad de afectación reputacional y económica por la falta de gestión y seguimiento a las acciones de mejoramiento debido al desconocimiento de las auditorias practicadas y los planes de merjoramiento suscritos con entes externos.</t>
  </si>
  <si>
    <t>El jefe de oficina de control interno de gestión, según el Plan Anual de auditoria presentado al comité institucional de coordinación de control interno para su aprobación, programa los seguimientos a los planes de mejoramiento suscritos con los entes de control, solicitando a todas las dependencias responsables del reporte de información de acuerdo a la periodicidad definida por el organo de control (trimestral, semestral) realizando un informe de seguimiento con observaciones y recomendaciones.</t>
  </si>
  <si>
    <t>N°planes de mejora con seguimiento /N°planes de mejora suscritos</t>
  </si>
  <si>
    <t>OFICINA DE CONTROL INTERNO DE GESTIÓN</t>
  </si>
  <si>
    <t>CONTROL Y EVALUACIÓN - Seguimiento, evaluación y 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</si>
</sst>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7"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12"/>
      <color theme="1"/>
      <name val="Calibri"/>
      <family val="2"/>
      <scheme val="minor"/>
    </font>
    <font>
      <b/>
      <sz val="18"/>
      <color theme="1"/>
      <name val="Calibri"/>
      <family val="2"/>
      <scheme val="minor"/>
    </font>
    <font>
      <sz val="14"/>
      <color theme="1"/>
      <name val="Calibri"/>
      <family val="2"/>
      <scheme val="minor"/>
    </font>
    <font>
      <sz val="18"/>
      <color theme="1"/>
      <name val="Calibri"/>
      <family val="2"/>
      <scheme val="minor"/>
    </font>
    <font>
      <sz val="11"/>
      <name val="Calibri"/>
      <family val="2"/>
      <scheme val="minor"/>
    </font>
    <font>
      <sz val="10"/>
      <name val="Calibri"/>
      <family val="2"/>
      <scheme val="minor"/>
    </font>
    <font>
      <sz val="10"/>
      <color theme="1"/>
      <name val="Calibri"/>
      <family val="2"/>
      <scheme val="minor"/>
    </font>
    <font>
      <sz val="11"/>
      <color rgb="FF000000"/>
      <name val="Calibri"/>
      <family val="2"/>
      <scheme val="minor"/>
    </font>
    <font>
      <b/>
      <sz val="11"/>
      <color theme="9" tint="-0.249977111117893"/>
      <name val="Calibri"/>
      <family val="2"/>
      <scheme val="minor"/>
    </font>
    <font>
      <sz val="10"/>
      <color theme="1"/>
      <name val="Arial"/>
      <family val="2"/>
    </font>
    <font>
      <sz val="10"/>
      <color theme="1"/>
      <name val="Arial Narrow"/>
      <family val="2"/>
    </font>
    <font>
      <sz val="11"/>
      <color theme="1"/>
      <name val="Arial Narrow"/>
      <family val="2"/>
    </font>
    <font>
      <b/>
      <sz val="14"/>
      <color theme="1"/>
      <name val="Arial Narrow"/>
      <family val="2"/>
    </font>
    <font>
      <b/>
      <sz val="18"/>
      <color theme="1"/>
      <name val="Arial Narrow"/>
      <family val="2"/>
    </font>
    <font>
      <sz val="14"/>
      <color theme="1"/>
      <name val="Arial Narrow"/>
      <family val="2"/>
    </font>
    <font>
      <sz val="18"/>
      <color theme="1"/>
      <name val="Arial Narrow"/>
      <family val="2"/>
    </font>
    <font>
      <b/>
      <sz val="11"/>
      <color theme="1"/>
      <name val="Arial Narrow"/>
      <family val="2"/>
    </font>
    <font>
      <sz val="10"/>
      <name val="Arial"/>
      <family val="2"/>
    </font>
    <font>
      <sz val="11"/>
      <name val="Arial Narrow"/>
      <family val="2"/>
    </font>
    <font>
      <b/>
      <sz val="11"/>
      <color theme="9" tint="-0.249977111117893"/>
      <name val="Arial Narrow"/>
      <family val="2"/>
    </font>
    <font>
      <b/>
      <sz val="9"/>
      <color indexed="81"/>
      <name val="Tahoma"/>
      <family val="2"/>
    </font>
    <font>
      <sz val="9"/>
      <color indexed="81"/>
      <name val="Tahoma"/>
      <family val="2"/>
    </font>
    <font>
      <b/>
      <sz val="9"/>
      <color indexed="81"/>
      <name val="Tahoma"/>
      <charset val="1"/>
    </font>
    <font>
      <sz val="9"/>
      <color indexed="81"/>
      <name val="Tahoma"/>
      <charset val="1"/>
    </font>
    <font>
      <sz val="9"/>
      <color theme="1"/>
      <name val="Calibri"/>
      <family val="2"/>
      <scheme val="minor"/>
    </font>
    <font>
      <sz val="11"/>
      <color theme="1"/>
      <name val="Arial"/>
      <family val="2"/>
    </font>
    <font>
      <sz val="11"/>
      <color theme="1"/>
      <name val="Calibri"/>
      <family val="2"/>
    </font>
    <font>
      <b/>
      <sz val="11"/>
      <color theme="1"/>
      <name val="Calibri"/>
      <family val="2"/>
    </font>
    <font>
      <sz val="10"/>
      <color theme="1"/>
      <name val="Calibri"/>
      <family val="2"/>
    </font>
    <font>
      <sz val="11"/>
      <name val="Calibri"/>
      <family val="2"/>
    </font>
    <font>
      <b/>
      <sz val="18"/>
      <color theme="1"/>
      <name val="Calibri"/>
      <family val="2"/>
    </font>
    <font>
      <sz val="14"/>
      <color theme="1"/>
      <name val="Calibri"/>
      <family val="2"/>
    </font>
    <font>
      <b/>
      <sz val="16"/>
      <color theme="1"/>
      <name val="Calibri"/>
      <family val="2"/>
    </font>
    <font>
      <b/>
      <sz val="14"/>
      <color theme="1"/>
      <name val="Calibri"/>
      <family val="2"/>
    </font>
    <font>
      <sz val="12"/>
      <color theme="1"/>
      <name val="Arial Narrow"/>
      <family val="2"/>
    </font>
    <font>
      <i/>
      <sz val="11"/>
      <color theme="1"/>
      <name val="Calibri"/>
      <family val="2"/>
    </font>
    <font>
      <b/>
      <i/>
      <sz val="11"/>
      <color theme="1"/>
      <name val="Calibri"/>
      <family val="2"/>
    </font>
    <font>
      <sz val="12"/>
      <color theme="1"/>
      <name val="Calibri"/>
      <family val="2"/>
    </font>
    <font>
      <sz val="18"/>
      <color theme="1"/>
      <name val="Calibri"/>
      <family val="2"/>
    </font>
    <font>
      <sz val="12"/>
      <name val="Calibri"/>
      <family val="2"/>
    </font>
    <font>
      <sz val="11"/>
      <color rgb="FF000000"/>
      <name val="Arial Narrow"/>
      <family val="2"/>
    </font>
    <font>
      <b/>
      <sz val="11"/>
      <color rgb="FF000000"/>
      <name val="Arial Narrow"/>
      <family val="2"/>
    </font>
    <font>
      <b/>
      <sz val="11"/>
      <name val="Calibri"/>
      <family val="2"/>
    </font>
    <font>
      <sz val="11"/>
      <color rgb="FF000000"/>
      <name val="Calibri"/>
      <family val="2"/>
    </font>
    <font>
      <sz val="10"/>
      <color rgb="FF000000"/>
      <name val="Arial Narrow"/>
      <family val="2"/>
    </font>
    <font>
      <sz val="10"/>
      <color rgb="FFFF0000"/>
      <name val="Arial Narrow"/>
      <family val="2"/>
    </font>
    <font>
      <u/>
      <sz val="11"/>
      <color theme="1"/>
      <name val="Calibri"/>
      <family val="2"/>
    </font>
    <font>
      <sz val="16"/>
      <color theme="1"/>
      <name val="Arial Narrow"/>
      <family val="2"/>
    </font>
    <font>
      <sz val="10"/>
      <name val="Arial Narrow"/>
      <family val="2"/>
    </font>
    <font>
      <sz val="48"/>
      <color theme="1" tint="0.249977111117893"/>
      <name val="Calibri"/>
      <family val="2"/>
      <scheme val="minor"/>
    </font>
    <font>
      <b/>
      <sz val="14"/>
      <color theme="5" tint="0.79998168889431442"/>
      <name val="Calibri"/>
      <family val="2"/>
      <scheme val="minor"/>
    </font>
    <font>
      <sz val="48"/>
      <color theme="5" tint="0.59999389629810485"/>
      <name val="Calibri"/>
      <family val="2"/>
      <scheme val="minor"/>
    </font>
    <font>
      <b/>
      <sz val="14"/>
      <color theme="5" tint="0.59999389629810485"/>
      <name val="Arial Narrow"/>
      <family val="2"/>
    </font>
    <font>
      <sz val="11"/>
      <color rgb="FF9966FF"/>
      <name val="Calibri"/>
      <family val="2"/>
      <scheme val="minor"/>
    </font>
    <font>
      <b/>
      <sz val="14"/>
      <color rgb="FF660066"/>
      <name val="Calibri"/>
      <family val="2"/>
      <scheme val="minor"/>
    </font>
    <font>
      <sz val="11"/>
      <color rgb="FF660066"/>
      <name val="Calibri"/>
      <family val="2"/>
      <scheme val="minor"/>
    </font>
    <font>
      <sz val="48"/>
      <color theme="7" tint="0.59999389629810485"/>
      <name val="Calibri"/>
      <family val="2"/>
      <scheme val="minor"/>
    </font>
    <font>
      <b/>
      <sz val="14"/>
      <color theme="6" tint="0.79998168889431442"/>
      <name val="Calibri"/>
      <family val="2"/>
      <scheme val="minor"/>
    </font>
    <font>
      <b/>
      <sz val="14"/>
      <color theme="0" tint="-0.14999847407452621"/>
      <name val="Calibri"/>
      <family val="2"/>
      <scheme val="minor"/>
    </font>
    <font>
      <b/>
      <sz val="14"/>
      <color theme="0" tint="-0.14999847407452621"/>
      <name val="Arial Narrow"/>
      <family val="2"/>
    </font>
    <font>
      <b/>
      <sz val="48"/>
      <color theme="1"/>
      <name val="Calibri"/>
      <family val="2"/>
      <scheme val="minor"/>
    </font>
    <font>
      <b/>
      <sz val="20"/>
      <color theme="1" tint="0.499984740745262"/>
      <name val="Calibri"/>
      <family val="2"/>
      <scheme val="minor"/>
    </font>
    <font>
      <sz val="48"/>
      <color theme="1"/>
      <name val="Calibri"/>
      <family val="2"/>
      <scheme val="minor"/>
    </font>
  </fonts>
  <fills count="35">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00B050"/>
        <bgColor indexed="64"/>
      </patternFill>
    </fill>
    <fill>
      <patternFill patternType="solid">
        <fgColor theme="0"/>
        <bgColor theme="0"/>
      </patternFill>
    </fill>
    <fill>
      <patternFill patternType="solid">
        <fgColor rgb="FFC5E0B3"/>
        <bgColor rgb="FFC5E0B3"/>
      </patternFill>
    </fill>
    <fill>
      <patternFill patternType="solid">
        <fgColor rgb="FFD9E2F3"/>
        <bgColor rgb="FFD9E2F3"/>
      </patternFill>
    </fill>
    <fill>
      <patternFill patternType="solid">
        <fgColor rgb="FFECECEC"/>
        <bgColor rgb="FFECECEC"/>
      </patternFill>
    </fill>
    <fill>
      <patternFill patternType="solid">
        <fgColor rgb="FFFEF2CB"/>
        <bgColor rgb="FFFEF2CB"/>
      </patternFill>
    </fill>
    <fill>
      <patternFill patternType="solid">
        <fgColor rgb="FFD0CECE"/>
        <bgColor rgb="FFD0CECE"/>
      </patternFill>
    </fill>
    <fill>
      <patternFill patternType="solid">
        <fgColor rgb="FFF2F2F2"/>
        <bgColor rgb="FFF2F2F2"/>
      </patternFill>
    </fill>
    <fill>
      <patternFill patternType="solid">
        <fgColor rgb="FFFFFF00"/>
        <bgColor rgb="FFFFFF00"/>
      </patternFill>
    </fill>
    <fill>
      <patternFill patternType="solid">
        <fgColor rgb="FFFBD4B4"/>
        <bgColor rgb="FFFBD4B4"/>
      </patternFill>
    </fill>
    <fill>
      <patternFill patternType="solid">
        <fgColor rgb="FFDBE5F1"/>
        <bgColor rgb="FFDBE5F1"/>
      </patternFill>
    </fill>
    <fill>
      <patternFill patternType="solid">
        <fgColor rgb="FFEAF1DD"/>
        <bgColor rgb="FFEAF1DD"/>
      </patternFill>
    </fill>
    <fill>
      <patternFill patternType="solid">
        <fgColor rgb="FFE5DFEC"/>
        <bgColor rgb="FFE5DFEC"/>
      </patternFill>
    </fill>
    <fill>
      <patternFill patternType="solid">
        <fgColor rgb="FFDDD9C3"/>
        <bgColor rgb="FFDDD9C3"/>
      </patternFill>
    </fill>
    <fill>
      <patternFill patternType="solid">
        <fgColor rgb="FFFF0000"/>
        <bgColor rgb="FFFF0000"/>
      </patternFill>
    </fill>
    <fill>
      <patternFill patternType="solid">
        <fgColor rgb="FFFFFFFF"/>
        <bgColor rgb="FFFFFFFF"/>
      </patternFill>
    </fill>
    <fill>
      <patternFill patternType="solid">
        <fgColor rgb="FF008080"/>
        <bgColor indexed="64"/>
      </patternFill>
    </fill>
    <fill>
      <patternFill patternType="solid">
        <fgColor rgb="FF009999"/>
        <bgColor indexed="64"/>
      </patternFill>
    </fill>
    <fill>
      <patternFill patternType="solid">
        <fgColor rgb="FFCC3300"/>
        <bgColor indexed="64"/>
      </patternFill>
    </fill>
    <fill>
      <patternFill patternType="solid">
        <fgColor rgb="FFE96B49"/>
        <bgColor indexed="64"/>
      </patternFill>
    </fill>
    <fill>
      <patternFill patternType="solid">
        <fgColor rgb="FF9966FF"/>
        <bgColor indexed="64"/>
      </patternFill>
    </fill>
    <fill>
      <patternFill patternType="solid">
        <fgColor rgb="FF7030A0"/>
        <bgColor indexed="64"/>
      </patternFill>
    </fill>
    <fill>
      <patternFill patternType="solid">
        <fgColor rgb="FFFFCC00"/>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dotted">
        <color rgb="FFD9D9D9"/>
      </left>
      <right style="thin">
        <color rgb="FF000000"/>
      </right>
      <top style="dotted">
        <color rgb="FFD9D9D9"/>
      </top>
      <bottom/>
      <diagonal/>
    </border>
    <border>
      <left style="dotted">
        <color rgb="FFD9D9D9"/>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1" fillId="0" borderId="0" applyFont="0" applyFill="0" applyBorder="0" applyAlignment="0" applyProtection="0"/>
  </cellStyleXfs>
  <cellXfs count="955">
    <xf numFmtId="0" fontId="0" fillId="0" borderId="0" xfId="0"/>
    <xf numFmtId="0" fontId="0" fillId="0" borderId="0" xfId="0" applyAlignment="1">
      <alignment vertical="center"/>
    </xf>
    <xf numFmtId="0" fontId="0" fillId="2" borderId="0" xfId="0" applyFill="1"/>
    <xf numFmtId="0" fontId="0" fillId="2" borderId="0" xfId="0" applyFill="1" applyAlignment="1">
      <alignment vertical="center"/>
    </xf>
    <xf numFmtId="0" fontId="5" fillId="3" borderId="1" xfId="0" applyFont="1" applyFill="1" applyBorder="1" applyAlignment="1">
      <alignment vertical="center"/>
    </xf>
    <xf numFmtId="0" fontId="2" fillId="6" borderId="1" xfId="0" applyFont="1" applyFill="1" applyBorder="1" applyAlignment="1">
      <alignment horizontal="center" vertical="center" textRotation="90" wrapText="1"/>
    </xf>
    <xf numFmtId="0" fontId="0" fillId="0" borderId="1" xfId="0"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9" fontId="0" fillId="0" borderId="1" xfId="0" applyNumberFormat="1" applyBorder="1" applyAlignment="1" applyProtection="1">
      <alignment horizontal="center" vertical="center" wrapText="1"/>
      <protection hidden="1"/>
    </xf>
    <xf numFmtId="9"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center"/>
    </xf>
    <xf numFmtId="0" fontId="9" fillId="0" borderId="13" xfId="0" applyFont="1" applyBorder="1" applyAlignment="1" applyProtection="1">
      <alignment horizontal="justify" vertical="center" wrapText="1"/>
      <protection locked="0"/>
    </xf>
    <xf numFmtId="0" fontId="10"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protection hidden="1"/>
    </xf>
    <xf numFmtId="0" fontId="0" fillId="0" borderId="1" xfId="0" applyBorder="1" applyAlignment="1" applyProtection="1">
      <alignment horizontal="center" vertical="center" textRotation="90"/>
      <protection locked="0"/>
    </xf>
    <xf numFmtId="9" fontId="0" fillId="0" borderId="1" xfId="0" applyNumberFormat="1" applyBorder="1" applyAlignment="1" applyProtection="1">
      <alignment horizontal="center" vertical="center"/>
      <protection hidden="1"/>
    </xf>
    <xf numFmtId="164" fontId="0" fillId="0" borderId="1" xfId="1" applyNumberFormat="1" applyFont="1" applyBorder="1" applyAlignment="1">
      <alignment horizontal="center" vertical="center"/>
    </xf>
    <xf numFmtId="0" fontId="2" fillId="0" borderId="1" xfId="0" applyFont="1" applyBorder="1" applyAlignment="1" applyProtection="1">
      <alignment horizontal="center" vertical="center" textRotation="90" wrapText="1"/>
      <protection hidden="1"/>
    </xf>
    <xf numFmtId="0" fontId="2" fillId="0" borderId="1" xfId="0" applyFont="1" applyBorder="1" applyAlignment="1" applyProtection="1">
      <alignment horizontal="center" vertical="center" textRotation="90"/>
      <protection hidden="1"/>
    </xf>
    <xf numFmtId="0" fontId="0" fillId="0" borderId="1" xfId="0" applyBorder="1" applyAlignment="1" applyProtection="1">
      <alignment horizontal="center" vertical="center" textRotation="90" wrapText="1"/>
      <protection locked="0"/>
    </xf>
    <xf numFmtId="0" fontId="0" fillId="0" borderId="11" xfId="0" applyBorder="1" applyAlignment="1" applyProtection="1">
      <alignment horizontal="center" vertical="center" wrapText="1"/>
      <protection locked="0"/>
    </xf>
    <xf numFmtId="0" fontId="9" fillId="0" borderId="1" xfId="0" applyFont="1" applyBorder="1" applyAlignment="1" applyProtection="1">
      <alignment horizontal="justify" vertical="center" wrapText="1"/>
      <protection locked="0"/>
    </xf>
    <xf numFmtId="0" fontId="0" fillId="0" borderId="12" xfId="0" applyBorder="1" applyAlignment="1" applyProtection="1">
      <alignment horizontal="center" vertical="center" wrapText="1"/>
      <protection locked="0"/>
    </xf>
    <xf numFmtId="0" fontId="10" fillId="0" borderId="1" xfId="0" applyFont="1" applyBorder="1" applyAlignment="1" applyProtection="1">
      <alignment horizontal="justify" vertical="center" wrapText="1"/>
      <protection locked="0"/>
    </xf>
    <xf numFmtId="164" fontId="0" fillId="9" borderId="1" xfId="1" applyNumberFormat="1" applyFont="1" applyFill="1" applyBorder="1" applyAlignment="1">
      <alignment horizontal="center" vertical="center"/>
    </xf>
    <xf numFmtId="0" fontId="0" fillId="0" borderId="12" xfId="0" applyBorder="1" applyAlignment="1">
      <alignment horizontal="center" vertical="center"/>
    </xf>
    <xf numFmtId="0" fontId="10" fillId="0" borderId="1" xfId="0" applyFont="1" applyBorder="1" applyAlignment="1" applyProtection="1">
      <alignment horizontal="justify" vertical="top" wrapText="1"/>
      <protection locked="0"/>
    </xf>
    <xf numFmtId="0" fontId="2" fillId="0" borderId="1" xfId="0" applyFont="1" applyBorder="1" applyAlignment="1" applyProtection="1">
      <alignment horizontal="center" vertical="top" wrapText="1"/>
      <protection hidden="1"/>
    </xf>
    <xf numFmtId="9" fontId="0" fillId="0" borderId="1" xfId="0" applyNumberFormat="1" applyBorder="1" applyAlignment="1" applyProtection="1">
      <alignment horizontal="center" vertical="top" wrapText="1"/>
      <protection hidden="1"/>
    </xf>
    <xf numFmtId="0" fontId="2" fillId="0" borderId="1" xfId="0" applyFont="1" applyBorder="1" applyAlignment="1" applyProtection="1">
      <alignment horizontal="center" vertical="top"/>
      <protection hidden="1"/>
    </xf>
    <xf numFmtId="0" fontId="0" fillId="0" borderId="1" xfId="0" applyBorder="1" applyAlignment="1">
      <alignment horizontal="center" vertical="top"/>
    </xf>
    <xf numFmtId="0" fontId="0" fillId="0" borderId="1" xfId="0" applyBorder="1" applyAlignment="1" applyProtection="1">
      <alignment horizontal="center" vertical="top" textRotation="90"/>
      <protection locked="0"/>
    </xf>
    <xf numFmtId="0" fontId="0" fillId="0" borderId="1" xfId="0" applyBorder="1" applyAlignment="1" applyProtection="1">
      <alignment horizontal="center" vertical="top" wrapText="1"/>
      <protection locked="0"/>
    </xf>
    <xf numFmtId="0" fontId="0" fillId="0" borderId="1" xfId="0" applyBorder="1" applyAlignment="1" applyProtection="1">
      <alignment horizontal="center" vertical="top"/>
      <protection locked="0"/>
    </xf>
    <xf numFmtId="14" fontId="0" fillId="0" borderId="1" xfId="0" applyNumberFormat="1" applyBorder="1" applyAlignment="1" applyProtection="1">
      <alignment horizontal="center" vertical="top"/>
      <protection locked="0"/>
    </xf>
    <xf numFmtId="0" fontId="0" fillId="0" borderId="14" xfId="0" applyBorder="1" applyAlignment="1">
      <alignment horizontal="center" vertical="center"/>
    </xf>
    <xf numFmtId="0" fontId="0" fillId="0" borderId="0" xfId="0" applyAlignment="1">
      <alignment horizontal="center" vertical="center"/>
    </xf>
    <xf numFmtId="0" fontId="0" fillId="0" borderId="0" xfId="0" applyAlignment="1">
      <alignment horizontal="center"/>
    </xf>
    <xf numFmtId="0" fontId="2" fillId="0" borderId="0" xfId="0" applyFont="1" applyAlignment="1">
      <alignment horizontal="left" vertical="center"/>
    </xf>
    <xf numFmtId="0" fontId="0" fillId="2" borderId="0" xfId="0" applyFill="1" applyAlignment="1">
      <alignment horizontal="center" vertical="center"/>
    </xf>
    <xf numFmtId="0" fontId="0" fillId="2" borderId="0" xfId="0" applyFill="1" applyAlignment="1">
      <alignment horizontal="left" vertical="center"/>
    </xf>
    <xf numFmtId="0" fontId="0" fillId="2" borderId="0" xfId="0" applyFill="1" applyAlignment="1">
      <alignment horizontal="center"/>
    </xf>
    <xf numFmtId="0" fontId="2" fillId="6" borderId="1" xfId="0" applyFont="1" applyFill="1" applyBorder="1" applyAlignment="1">
      <alignment horizontal="center" vertical="center" textRotation="90"/>
    </xf>
    <xf numFmtId="0" fontId="0" fillId="2" borderId="1" xfId="0" applyFill="1" applyBorder="1" applyAlignment="1" applyProtection="1">
      <alignment horizontal="center" vertical="center" wrapText="1"/>
      <protection locked="0"/>
    </xf>
    <xf numFmtId="0" fontId="13" fillId="0" borderId="18" xfId="0" applyFont="1" applyBorder="1" applyAlignment="1">
      <alignment horizontal="left" vertical="center" wrapText="1"/>
    </xf>
    <xf numFmtId="0" fontId="14" fillId="0" borderId="18" xfId="0" applyFont="1" applyBorder="1" applyAlignment="1">
      <alignment horizontal="center" vertical="center" wrapText="1"/>
    </xf>
    <xf numFmtId="0" fontId="9" fillId="0" borderId="12" xfId="0" applyFont="1" applyBorder="1" applyAlignment="1" applyProtection="1">
      <alignment horizontal="justify" vertical="center" wrapText="1"/>
      <protection locked="0"/>
    </xf>
    <xf numFmtId="0" fontId="10" fillId="0" borderId="18" xfId="0" applyFont="1" applyBorder="1" applyAlignment="1">
      <alignment horizontal="left" vertical="center" wrapText="1"/>
    </xf>
    <xf numFmtId="14" fontId="0" fillId="0" borderId="1" xfId="0" applyNumberFormat="1" applyBorder="1" applyAlignment="1" applyProtection="1">
      <alignment horizontal="center" vertical="top" wrapText="1"/>
      <protection locked="0"/>
    </xf>
    <xf numFmtId="0" fontId="15" fillId="2" borderId="0" xfId="0" applyFont="1" applyFill="1" applyAlignment="1">
      <alignment horizontal="center" vertical="center"/>
    </xf>
    <xf numFmtId="0" fontId="15" fillId="2" borderId="0" xfId="0" applyFont="1" applyFill="1" applyAlignment="1">
      <alignment horizontal="left" vertical="center"/>
    </xf>
    <xf numFmtId="0" fontId="15" fillId="2" borderId="0" xfId="0" applyFont="1" applyFill="1"/>
    <xf numFmtId="0" fontId="15" fillId="2" borderId="0" xfId="0" applyFont="1" applyFill="1" applyAlignment="1">
      <alignment horizontal="center"/>
    </xf>
    <xf numFmtId="9" fontId="15" fillId="2" borderId="0" xfId="0" applyNumberFormat="1" applyFont="1" applyFill="1"/>
    <xf numFmtId="0" fontId="17" fillId="3" borderId="1" xfId="0" applyFont="1" applyFill="1" applyBorder="1" applyAlignment="1">
      <alignment vertical="center"/>
    </xf>
    <xf numFmtId="0" fontId="20" fillId="6" borderId="1" xfId="0" applyFont="1" applyFill="1" applyBorder="1" applyAlignment="1">
      <alignment horizontal="center" vertical="center" textRotation="90"/>
    </xf>
    <xf numFmtId="0" fontId="15" fillId="0" borderId="1" xfId="0" applyFont="1" applyBorder="1" applyAlignment="1">
      <alignment horizontal="center" vertical="center"/>
    </xf>
    <xf numFmtId="0" fontId="21" fillId="0" borderId="1" xfId="0" applyFont="1" applyBorder="1" applyAlignment="1" applyProtection="1">
      <alignment horizontal="justify" vertical="center" wrapText="1"/>
      <protection locked="0"/>
    </xf>
    <xf numFmtId="0" fontId="0" fillId="0" borderId="1" xfId="0" applyBorder="1" applyAlignment="1" applyProtection="1">
      <alignment horizontal="justify" vertical="center" wrapText="1"/>
      <protection locked="0"/>
    </xf>
    <xf numFmtId="0" fontId="15" fillId="0" borderId="1" xfId="0" applyFont="1" applyBorder="1" applyAlignment="1" applyProtection="1">
      <alignment horizontal="center" vertical="center"/>
      <protection hidden="1"/>
    </xf>
    <xf numFmtId="0" fontId="15" fillId="0" borderId="1" xfId="0" applyFont="1" applyBorder="1" applyAlignment="1" applyProtection="1">
      <alignment horizontal="center" vertical="center" textRotation="90"/>
      <protection locked="0"/>
    </xf>
    <xf numFmtId="9" fontId="15" fillId="0" borderId="1" xfId="0" applyNumberFormat="1" applyFont="1" applyBorder="1" applyAlignment="1" applyProtection="1">
      <alignment horizontal="center" vertical="center"/>
      <protection hidden="1"/>
    </xf>
    <xf numFmtId="9" fontId="15" fillId="0" borderId="1" xfId="1" applyFont="1" applyBorder="1" applyAlignment="1">
      <alignment horizontal="center" vertical="center"/>
    </xf>
    <xf numFmtId="0" fontId="20" fillId="0" borderId="1" xfId="0" applyFont="1" applyBorder="1" applyAlignment="1" applyProtection="1">
      <alignment horizontal="center" vertical="center" textRotation="90" wrapText="1"/>
      <protection hidden="1"/>
    </xf>
    <xf numFmtId="0" fontId="20" fillId="0" borderId="1" xfId="0" applyFont="1" applyBorder="1" applyAlignment="1" applyProtection="1">
      <alignment horizontal="center" vertical="center" textRotation="90"/>
      <protection hidden="1"/>
    </xf>
    <xf numFmtId="0" fontId="0" fillId="0" borderId="1" xfId="0" applyBorder="1" applyAlignment="1">
      <alignment horizontal="center" vertical="center" wrapText="1"/>
    </xf>
    <xf numFmtId="0" fontId="15" fillId="0" borderId="1" xfId="0" applyFont="1" applyBorder="1" applyAlignment="1" applyProtection="1">
      <alignment horizontal="center" vertical="top" wrapText="1"/>
      <protection locked="0"/>
    </xf>
    <xf numFmtId="0" fontId="15" fillId="0" borderId="1" xfId="0" applyFont="1" applyBorder="1" applyAlignment="1" applyProtection="1">
      <alignment horizontal="center" vertical="top"/>
      <protection locked="0"/>
    </xf>
    <xf numFmtId="14" fontId="15" fillId="0" borderId="1" xfId="0" applyNumberFormat="1" applyFont="1" applyBorder="1" applyAlignment="1" applyProtection="1">
      <alignment horizontal="center" vertical="top"/>
      <protection locked="0"/>
    </xf>
    <xf numFmtId="0" fontId="0" fillId="0" borderId="1" xfId="0" applyBorder="1" applyAlignment="1" applyProtection="1">
      <alignment horizontal="justify" vertical="top" wrapText="1"/>
      <protection locked="0"/>
    </xf>
    <xf numFmtId="0" fontId="15" fillId="0" borderId="12" xfId="0" applyFont="1" applyBorder="1" applyAlignment="1">
      <alignment horizontal="center" vertical="center"/>
    </xf>
    <xf numFmtId="0" fontId="14" fillId="0" borderId="1" xfId="0" applyFont="1" applyBorder="1" applyAlignment="1" applyProtection="1">
      <alignment horizontal="center" vertical="top" wrapText="1"/>
      <protection locked="0"/>
    </xf>
    <xf numFmtId="0" fontId="14" fillId="0" borderId="1" xfId="0" applyFont="1" applyBorder="1" applyAlignment="1" applyProtection="1">
      <alignment horizontal="justify" vertical="top" wrapText="1"/>
      <protection locked="0"/>
    </xf>
    <xf numFmtId="0" fontId="15" fillId="0" borderId="1" xfId="0" applyFont="1" applyBorder="1" applyAlignment="1">
      <alignment horizontal="center" vertical="top"/>
    </xf>
    <xf numFmtId="0" fontId="15" fillId="0" borderId="1" xfId="0" applyFont="1" applyBorder="1" applyAlignment="1" applyProtection="1">
      <alignment horizontal="center" vertical="top"/>
      <protection hidden="1"/>
    </xf>
    <xf numFmtId="0" fontId="15" fillId="0" borderId="1" xfId="0" applyFont="1" applyBorder="1" applyAlignment="1" applyProtection="1">
      <alignment horizontal="center" vertical="top" textRotation="90"/>
      <protection locked="0"/>
    </xf>
    <xf numFmtId="9" fontId="15" fillId="0" borderId="1" xfId="0" applyNumberFormat="1" applyFont="1" applyBorder="1" applyAlignment="1" applyProtection="1">
      <alignment horizontal="center" vertical="top"/>
      <protection hidden="1"/>
    </xf>
    <xf numFmtId="9" fontId="15" fillId="0" borderId="1" xfId="1" applyFont="1" applyBorder="1" applyAlignment="1">
      <alignment horizontal="center" vertical="top"/>
    </xf>
    <xf numFmtId="0" fontId="20" fillId="0" borderId="1" xfId="0" applyFont="1" applyBorder="1" applyAlignment="1" applyProtection="1">
      <alignment horizontal="center" vertical="top" textRotation="90" wrapText="1"/>
      <protection hidden="1"/>
    </xf>
    <xf numFmtId="0" fontId="20" fillId="0" borderId="1" xfId="0" applyFont="1" applyBorder="1" applyAlignment="1" applyProtection="1">
      <alignment horizontal="center" vertical="top" textRotation="90"/>
      <protection hidden="1"/>
    </xf>
    <xf numFmtId="0" fontId="15" fillId="0" borderId="14" xfId="0" applyFont="1" applyBorder="1" applyAlignment="1">
      <alignment horizontal="center" vertical="center"/>
    </xf>
    <xf numFmtId="0" fontId="15" fillId="0" borderId="0" xfId="0" applyFont="1" applyAlignment="1">
      <alignment horizontal="center" vertical="center"/>
    </xf>
    <xf numFmtId="0" fontId="15" fillId="0" borderId="0" xfId="0" applyFont="1"/>
    <xf numFmtId="0" fontId="15" fillId="0" borderId="0" xfId="0" applyFont="1" applyAlignment="1">
      <alignment horizontal="center"/>
    </xf>
    <xf numFmtId="9" fontId="15" fillId="0" borderId="0" xfId="0" applyNumberFormat="1" applyFont="1"/>
    <xf numFmtId="0" fontId="15" fillId="11" borderId="1" xfId="0" applyFont="1" applyFill="1" applyBorder="1" applyAlignment="1" applyProtection="1">
      <alignment horizontal="left" vertical="center"/>
      <protection locked="0"/>
    </xf>
    <xf numFmtId="0" fontId="15" fillId="2" borderId="1" xfId="0" applyFont="1" applyFill="1" applyBorder="1" applyAlignment="1" applyProtection="1">
      <alignment horizontal="left" vertical="center"/>
      <protection locked="0"/>
    </xf>
    <xf numFmtId="0" fontId="0" fillId="11" borderId="1" xfId="0" applyFill="1" applyBorder="1" applyAlignment="1" applyProtection="1">
      <alignment horizontal="left" vertical="center"/>
      <protection locked="0"/>
    </xf>
    <xf numFmtId="0" fontId="0" fillId="2" borderId="1" xfId="0" applyFill="1" applyBorder="1" applyAlignment="1" applyProtection="1">
      <alignment horizontal="left" vertical="center"/>
      <protection locked="0"/>
    </xf>
    <xf numFmtId="0" fontId="0" fillId="2" borderId="11" xfId="0" applyFill="1" applyBorder="1" applyAlignment="1" applyProtection="1">
      <alignment horizontal="left" vertical="center"/>
      <protection locked="0"/>
    </xf>
    <xf numFmtId="0" fontId="0" fillId="2" borderId="20" xfId="0" applyFill="1" applyBorder="1" applyAlignment="1" applyProtection="1">
      <alignment horizontal="left" vertical="center"/>
      <protection locked="0"/>
    </xf>
    <xf numFmtId="0" fontId="2" fillId="0" borderId="0" xfId="0" applyFont="1" applyAlignment="1">
      <alignment vertical="center" wrapText="1"/>
    </xf>
    <xf numFmtId="0" fontId="15" fillId="0" borderId="0" xfId="0" applyFont="1" applyAlignment="1" applyProtection="1">
      <alignment horizontal="left" vertical="center"/>
      <protection locked="0"/>
    </xf>
    <xf numFmtId="0" fontId="15" fillId="2" borderId="0" xfId="0" applyFont="1" applyFill="1" applyAlignment="1" applyProtection="1">
      <alignment horizontal="left" vertical="center"/>
      <protection locked="0"/>
    </xf>
    <xf numFmtId="0" fontId="2" fillId="2" borderId="0" xfId="0" applyFont="1" applyFill="1" applyAlignment="1">
      <alignment horizontal="center" vertical="center"/>
    </xf>
    <xf numFmtId="0" fontId="0" fillId="0" borderId="1" xfId="0" applyBorder="1" applyAlignment="1" applyProtection="1">
      <alignment horizontal="center" vertical="top"/>
      <protection hidden="1"/>
    </xf>
    <xf numFmtId="9" fontId="0" fillId="0" borderId="1" xfId="0" applyNumberFormat="1" applyBorder="1" applyAlignment="1" applyProtection="1">
      <alignment horizontal="center" vertical="top"/>
      <protection hidden="1"/>
    </xf>
    <xf numFmtId="164" fontId="0" fillId="0" borderId="1" xfId="1" applyNumberFormat="1" applyFont="1" applyBorder="1" applyAlignment="1">
      <alignment horizontal="center" vertical="top"/>
    </xf>
    <xf numFmtId="0" fontId="2" fillId="0" borderId="1" xfId="0" applyFont="1" applyBorder="1" applyAlignment="1" applyProtection="1">
      <alignment horizontal="center" vertical="top" textRotation="90" wrapText="1"/>
      <protection hidden="1"/>
    </xf>
    <xf numFmtId="0" fontId="2" fillId="0" borderId="1" xfId="0" applyFont="1" applyBorder="1" applyAlignment="1" applyProtection="1">
      <alignment horizontal="center" vertical="top" textRotation="90"/>
      <protection hidden="1"/>
    </xf>
    <xf numFmtId="0" fontId="0" fillId="0" borderId="0" xfId="0" applyAlignment="1" applyProtection="1">
      <alignment horizontal="left" vertical="center"/>
      <protection locked="0"/>
    </xf>
    <xf numFmtId="0" fontId="0" fillId="2" borderId="0" xfId="0" applyFill="1" applyAlignment="1" applyProtection="1">
      <alignment horizontal="left" vertical="center"/>
      <protection locked="0"/>
    </xf>
    <xf numFmtId="0" fontId="20" fillId="2" borderId="0" xfId="0" applyFont="1" applyFill="1" applyAlignment="1">
      <alignment horizontal="center" vertical="center"/>
    </xf>
    <xf numFmtId="0" fontId="10" fillId="2" borderId="1" xfId="0" applyFont="1" applyFill="1" applyBorder="1" applyAlignment="1" applyProtection="1">
      <alignment horizontal="justify" vertical="center" wrapText="1"/>
      <protection locked="0"/>
    </xf>
    <xf numFmtId="164" fontId="15" fillId="0" borderId="1" xfId="1" applyNumberFormat="1" applyFont="1" applyBorder="1" applyAlignment="1">
      <alignment horizontal="center" vertical="center"/>
    </xf>
    <xf numFmtId="14" fontId="15" fillId="0" borderId="1" xfId="0" applyNumberFormat="1" applyFont="1" applyBorder="1" applyAlignment="1" applyProtection="1">
      <alignment vertical="center"/>
      <protection locked="0"/>
    </xf>
    <xf numFmtId="14" fontId="15" fillId="0" borderId="1" xfId="0" applyNumberFormat="1" applyFont="1" applyBorder="1" applyAlignment="1" applyProtection="1">
      <alignment horizontal="center" vertical="center"/>
      <protection locked="0"/>
    </xf>
    <xf numFmtId="0" fontId="15" fillId="2" borderId="0" xfId="0" applyFont="1" applyFill="1" applyAlignment="1">
      <alignment horizontal="center" vertical="center" wrapText="1"/>
    </xf>
    <xf numFmtId="0" fontId="15" fillId="0" borderId="1" xfId="0" applyFont="1" applyBorder="1" applyAlignment="1" applyProtection="1">
      <alignment horizontal="center" vertical="center"/>
      <protection locked="0"/>
    </xf>
    <xf numFmtId="0" fontId="15" fillId="2" borderId="0" xfId="0" applyFont="1" applyFill="1" applyAlignment="1">
      <alignment vertical="center"/>
    </xf>
    <xf numFmtId="0" fontId="15" fillId="2" borderId="1" xfId="0" applyFont="1" applyFill="1" applyBorder="1" applyAlignment="1">
      <alignment horizontal="center" vertical="center" wrapText="1"/>
    </xf>
    <xf numFmtId="14" fontId="15" fillId="0" borderId="1" xfId="0" applyNumberFormat="1" applyFont="1" applyBorder="1" applyAlignment="1" applyProtection="1">
      <alignment horizontal="center" vertical="center" wrapText="1"/>
      <protection locked="0"/>
    </xf>
    <xf numFmtId="164" fontId="15" fillId="0" borderId="1" xfId="1" applyNumberFormat="1" applyFont="1" applyFill="1" applyBorder="1" applyAlignment="1">
      <alignment horizontal="center" vertical="center"/>
    </xf>
    <xf numFmtId="164" fontId="15" fillId="0" borderId="1" xfId="1" applyNumberFormat="1" applyFont="1" applyBorder="1" applyAlignment="1">
      <alignment horizontal="center" vertical="top"/>
    </xf>
    <xf numFmtId="0" fontId="20" fillId="0" borderId="0" xfId="0" applyFont="1" applyAlignment="1">
      <alignment horizontal="left" vertical="center"/>
    </xf>
    <xf numFmtId="0" fontId="30" fillId="0" borderId="1" xfId="0" applyFont="1" applyBorder="1" applyAlignment="1">
      <alignment horizontal="center" vertical="center"/>
    </xf>
    <xf numFmtId="9" fontId="30" fillId="0" borderId="1" xfId="0" applyNumberFormat="1" applyFont="1" applyBorder="1" applyAlignment="1">
      <alignment horizontal="center" vertical="center"/>
    </xf>
    <xf numFmtId="164" fontId="30" fillId="0" borderId="1" xfId="0" applyNumberFormat="1" applyFont="1" applyBorder="1" applyAlignment="1">
      <alignment horizontal="center" vertical="center"/>
    </xf>
    <xf numFmtId="0" fontId="31" fillId="0" borderId="1" xfId="0" applyFont="1" applyBorder="1" applyAlignment="1">
      <alignment horizontal="center" vertical="center" wrapText="1"/>
    </xf>
    <xf numFmtId="0" fontId="31" fillId="0" borderId="1" xfId="0" applyFont="1" applyBorder="1" applyAlignment="1">
      <alignment horizontal="center" vertical="center"/>
    </xf>
    <xf numFmtId="14" fontId="0" fillId="0" borderId="1" xfId="0" applyNumberFormat="1" applyBorder="1" applyAlignment="1" applyProtection="1">
      <alignment horizontal="center" vertical="center"/>
      <protection locked="0"/>
    </xf>
    <xf numFmtId="0" fontId="21" fillId="0" borderId="1" xfId="0" applyFont="1" applyBorder="1" applyAlignment="1" applyProtection="1">
      <alignment horizontal="center" vertical="center" wrapText="1"/>
      <protection locked="0"/>
    </xf>
    <xf numFmtId="0" fontId="14" fillId="2" borderId="1" xfId="0" applyFont="1" applyFill="1" applyBorder="1" applyAlignment="1" applyProtection="1">
      <alignment horizontal="center" vertical="center" wrapText="1"/>
      <protection locked="0"/>
    </xf>
    <xf numFmtId="0" fontId="15" fillId="0" borderId="1" xfId="0" applyFont="1" applyBorder="1" applyAlignment="1" applyProtection="1">
      <alignment vertical="center" wrapText="1"/>
      <protection locked="0"/>
    </xf>
    <xf numFmtId="0" fontId="15" fillId="0" borderId="11" xfId="0" applyFont="1" applyBorder="1" applyAlignment="1" applyProtection="1">
      <alignment vertical="center"/>
      <protection locked="0"/>
    </xf>
    <xf numFmtId="0" fontId="14" fillId="0" borderId="1" xfId="0" applyFont="1" applyBorder="1" applyAlignment="1" applyProtection="1">
      <alignment horizontal="center" vertical="center" wrapText="1"/>
      <protection locked="0"/>
    </xf>
    <xf numFmtId="0" fontId="21" fillId="0" borderId="12" xfId="0" applyFont="1" applyBorder="1" applyAlignment="1" applyProtection="1">
      <alignment horizontal="center" vertical="center" wrapText="1"/>
      <protection locked="0"/>
    </xf>
    <xf numFmtId="164" fontId="15" fillId="2" borderId="1" xfId="1" applyNumberFormat="1" applyFont="1" applyFill="1" applyBorder="1" applyAlignment="1">
      <alignment horizontal="center" vertical="center"/>
    </xf>
    <xf numFmtId="0" fontId="30" fillId="0" borderId="18" xfId="0" applyFont="1" applyBorder="1" applyAlignment="1">
      <alignment horizontal="center" vertical="center" wrapText="1"/>
    </xf>
    <xf numFmtId="0" fontId="32" fillId="0" borderId="18" xfId="0" applyFont="1" applyBorder="1" applyAlignment="1">
      <alignment horizontal="center" vertical="center" wrapText="1"/>
    </xf>
    <xf numFmtId="0" fontId="30" fillId="0" borderId="18" xfId="0" applyFont="1" applyBorder="1" applyAlignment="1">
      <alignment horizontal="center" vertical="center"/>
    </xf>
    <xf numFmtId="0" fontId="15" fillId="0" borderId="11" xfId="0" applyFont="1" applyBorder="1" applyAlignment="1" applyProtection="1">
      <alignment vertical="center" wrapText="1"/>
      <protection locked="0"/>
    </xf>
    <xf numFmtId="0" fontId="15" fillId="0" borderId="12" xfId="0" applyFont="1" applyBorder="1" applyAlignment="1" applyProtection="1">
      <alignment vertical="center" wrapText="1"/>
      <protection locked="0"/>
    </xf>
    <xf numFmtId="0" fontId="30" fillId="0" borderId="22" xfId="0" applyFont="1" applyBorder="1" applyAlignment="1">
      <alignment horizontal="center" vertical="center" wrapText="1"/>
    </xf>
    <xf numFmtId="0" fontId="32" fillId="0" borderId="22" xfId="0" applyFont="1" applyBorder="1" applyAlignment="1">
      <alignment horizontal="center" vertical="center" wrapText="1"/>
    </xf>
    <xf numFmtId="0" fontId="30"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15" fillId="0" borderId="1" xfId="0"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10" fillId="0" borderId="1" xfId="0" applyFont="1" applyBorder="1" applyAlignment="1" applyProtection="1">
      <alignment horizontal="justify" vertical="top"/>
      <protection locked="0"/>
    </xf>
    <xf numFmtId="0" fontId="28" fillId="0" borderId="1" xfId="0" applyFont="1" applyBorder="1" applyAlignment="1" applyProtection="1">
      <alignment horizontal="justify" vertical="center" wrapText="1"/>
      <protection locked="0"/>
    </xf>
    <xf numFmtId="0" fontId="10" fillId="2" borderId="1" xfId="0" applyFont="1" applyFill="1" applyBorder="1" applyAlignment="1" applyProtection="1">
      <alignment horizontal="center" vertical="center" wrapText="1"/>
      <protection locked="0"/>
    </xf>
    <xf numFmtId="0" fontId="10" fillId="0" borderId="0" xfId="0" applyFont="1" applyAlignment="1">
      <alignment horizontal="center" vertical="center" wrapText="1"/>
    </xf>
    <xf numFmtId="0" fontId="0" fillId="0" borderId="1" xfId="0" applyBorder="1" applyAlignment="1">
      <alignment vertical="top"/>
    </xf>
    <xf numFmtId="0" fontId="0" fillId="0" borderId="11" xfId="0" applyBorder="1" applyAlignment="1" applyProtection="1">
      <alignment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top"/>
      <protection locked="0"/>
    </xf>
    <xf numFmtId="0" fontId="2" fillId="0" borderId="1" xfId="0" applyFont="1" applyBorder="1" applyAlignment="1" applyProtection="1">
      <alignment vertical="top" wrapText="1"/>
      <protection hidden="1"/>
    </xf>
    <xf numFmtId="9" fontId="0" fillId="0" borderId="1" xfId="0" applyNumberFormat="1" applyBorder="1" applyAlignment="1" applyProtection="1">
      <alignment vertical="top" wrapText="1"/>
      <protection locked="0"/>
    </xf>
    <xf numFmtId="9" fontId="0" fillId="0" borderId="1" xfId="0" applyNumberFormat="1" applyBorder="1" applyAlignment="1" applyProtection="1">
      <alignment vertical="top" wrapText="1"/>
      <protection hidden="1"/>
    </xf>
    <xf numFmtId="0" fontId="2" fillId="0" borderId="1" xfId="0" applyFont="1" applyBorder="1" applyAlignment="1" applyProtection="1">
      <alignment vertical="top"/>
      <protection hidden="1"/>
    </xf>
    <xf numFmtId="0" fontId="0" fillId="0" borderId="12" xfId="0" applyBorder="1" applyAlignment="1" applyProtection="1">
      <alignment vertical="center" wrapText="1"/>
      <protection locked="0"/>
    </xf>
    <xf numFmtId="0" fontId="0" fillId="0" borderId="12" xfId="0" applyBorder="1" applyAlignment="1" applyProtection="1">
      <alignment vertical="top" wrapText="1"/>
      <protection locked="0"/>
    </xf>
    <xf numFmtId="0" fontId="8" fillId="0" borderId="1" xfId="0" applyFont="1" applyBorder="1" applyAlignment="1" applyProtection="1">
      <alignment vertical="top" wrapText="1"/>
      <protection locked="0"/>
    </xf>
    <xf numFmtId="0" fontId="15" fillId="13" borderId="0" xfId="0" applyFont="1" applyFill="1" applyAlignment="1">
      <alignment horizontal="center" vertical="center"/>
    </xf>
    <xf numFmtId="0" fontId="15" fillId="13" borderId="0" xfId="0" applyFont="1" applyFill="1" applyAlignment="1">
      <alignment horizontal="left" vertical="center"/>
    </xf>
    <xf numFmtId="0" fontId="15" fillId="13" borderId="0" xfId="0" applyFont="1" applyFill="1" applyAlignment="1">
      <alignment vertical="center"/>
    </xf>
    <xf numFmtId="0" fontId="36" fillId="14" borderId="18" xfId="0" applyFont="1" applyFill="1" applyBorder="1" applyAlignment="1">
      <alignment vertical="center"/>
    </xf>
    <xf numFmtId="0" fontId="31" fillId="17" borderId="18" xfId="0" applyFont="1" applyFill="1" applyBorder="1" applyAlignment="1">
      <alignment horizontal="center" vertical="center" textRotation="90"/>
    </xf>
    <xf numFmtId="0" fontId="38" fillId="0" borderId="18" xfId="0" applyFont="1" applyBorder="1" applyAlignment="1">
      <alignment horizontal="center" vertical="center" wrapText="1"/>
    </xf>
    <xf numFmtId="0" fontId="31" fillId="0" borderId="18" xfId="0" applyFont="1" applyBorder="1" applyAlignment="1">
      <alignment horizontal="center" vertical="center" wrapText="1"/>
    </xf>
    <xf numFmtId="9" fontId="30" fillId="0" borderId="18" xfId="0" applyNumberFormat="1" applyFont="1" applyBorder="1" applyAlignment="1">
      <alignment horizontal="center" vertical="center" wrapText="1"/>
    </xf>
    <xf numFmtId="0" fontId="32" fillId="0" borderId="18" xfId="0" applyFont="1" applyBorder="1" applyAlignment="1">
      <alignment horizontal="left" vertical="center" wrapText="1"/>
    </xf>
    <xf numFmtId="164" fontId="30" fillId="0" borderId="18" xfId="0" applyNumberFormat="1" applyFont="1" applyBorder="1" applyAlignment="1">
      <alignment horizontal="center" vertical="center" wrapText="1"/>
    </xf>
    <xf numFmtId="0" fontId="38" fillId="0" borderId="22" xfId="0" applyFont="1" applyBorder="1" applyAlignment="1">
      <alignment horizontal="center" vertical="center" wrapText="1"/>
    </xf>
    <xf numFmtId="14" fontId="38" fillId="0" borderId="22" xfId="0" applyNumberFormat="1" applyFont="1" applyBorder="1" applyAlignment="1">
      <alignment horizontal="center" vertical="center" wrapText="1"/>
    </xf>
    <xf numFmtId="0" fontId="31" fillId="20" borderId="18" xfId="0" applyFont="1" applyFill="1" applyBorder="1" applyAlignment="1">
      <alignment horizontal="center" vertical="center" wrapText="1"/>
    </xf>
    <xf numFmtId="0" fontId="39" fillId="13" borderId="0" xfId="0" applyFont="1" applyFill="1" applyAlignment="1">
      <alignment vertical="center"/>
    </xf>
    <xf numFmtId="0" fontId="40" fillId="13" borderId="0" xfId="0" applyFont="1" applyFill="1" applyAlignment="1">
      <alignment horizontal="left" vertical="center"/>
    </xf>
    <xf numFmtId="0" fontId="15" fillId="2" borderId="0" xfId="0" applyFont="1" applyFill="1" applyAlignment="1" applyProtection="1">
      <alignment vertical="center"/>
      <protection locked="0"/>
    </xf>
    <xf numFmtId="0" fontId="15" fillId="2" borderId="0" xfId="0" applyFont="1" applyFill="1" applyAlignment="1" applyProtection="1">
      <alignment horizontal="center" vertical="center"/>
      <protection locked="0"/>
    </xf>
    <xf numFmtId="0" fontId="20" fillId="2" borderId="0" xfId="0" applyFont="1" applyFill="1" applyAlignment="1" applyProtection="1">
      <alignment horizontal="center" vertical="center"/>
      <protection locked="0"/>
    </xf>
    <xf numFmtId="0" fontId="15" fillId="0" borderId="35" xfId="0" applyFont="1" applyBorder="1" applyAlignment="1" applyProtection="1">
      <alignment horizontal="left" vertical="top" wrapText="1"/>
      <protection locked="0"/>
    </xf>
    <xf numFmtId="0" fontId="0" fillId="0" borderId="35" xfId="0" applyBorder="1" applyAlignment="1" applyProtection="1">
      <alignment horizontal="center" vertical="center"/>
      <protection hidden="1"/>
    </xf>
    <xf numFmtId="0" fontId="0" fillId="0" borderId="35" xfId="0" applyBorder="1" applyAlignment="1" applyProtection="1">
      <alignment horizontal="center" vertical="center"/>
      <protection locked="0"/>
    </xf>
    <xf numFmtId="9" fontId="0" fillId="0" borderId="35" xfId="0" applyNumberFormat="1" applyBorder="1" applyAlignment="1" applyProtection="1">
      <alignment horizontal="center" vertical="center"/>
      <protection hidden="1"/>
    </xf>
    <xf numFmtId="164" fontId="15" fillId="0" borderId="35" xfId="1" applyNumberFormat="1" applyFont="1" applyFill="1" applyBorder="1" applyAlignment="1">
      <alignment horizontal="center" vertical="center"/>
    </xf>
    <xf numFmtId="0" fontId="2" fillId="0" borderId="36" xfId="0" applyFont="1" applyBorder="1" applyAlignment="1">
      <alignment horizontal="center" vertical="center" wrapText="1"/>
    </xf>
    <xf numFmtId="9" fontId="15" fillId="0" borderId="35" xfId="0" applyNumberFormat="1" applyFont="1" applyBorder="1" applyAlignment="1" applyProtection="1">
      <alignment horizontal="center" vertical="center"/>
      <protection hidden="1"/>
    </xf>
    <xf numFmtId="0" fontId="2" fillId="0" borderId="37" xfId="0" applyFont="1" applyBorder="1" applyAlignment="1">
      <alignment horizontal="center" vertical="center" wrapText="1"/>
    </xf>
    <xf numFmtId="0" fontId="2" fillId="0" borderId="37" xfId="0" applyFont="1" applyBorder="1" applyAlignment="1">
      <alignment horizontal="center" vertical="center"/>
    </xf>
    <xf numFmtId="0" fontId="15" fillId="0" borderId="35" xfId="0" applyFont="1" applyBorder="1" applyAlignment="1" applyProtection="1">
      <alignment horizontal="center" vertical="center" textRotation="90"/>
      <protection locked="0"/>
    </xf>
    <xf numFmtId="0" fontId="15" fillId="0" borderId="36" xfId="0" applyFont="1" applyBorder="1" applyAlignment="1" applyProtection="1">
      <alignment horizontal="center" vertical="center" wrapText="1"/>
      <protection locked="0"/>
    </xf>
    <xf numFmtId="14" fontId="15" fillId="0" borderId="36" xfId="0" applyNumberFormat="1" applyFont="1" applyBorder="1" applyAlignment="1" applyProtection="1">
      <alignment horizontal="center" vertical="center"/>
      <protection locked="0"/>
    </xf>
    <xf numFmtId="0" fontId="15" fillId="0" borderId="38" xfId="0" applyFont="1" applyBorder="1" applyAlignment="1" applyProtection="1">
      <alignment horizontal="center" vertical="center"/>
      <protection locked="0"/>
    </xf>
    <xf numFmtId="0" fontId="15" fillId="0" borderId="39" xfId="0" applyFont="1" applyBorder="1" applyAlignment="1" applyProtection="1">
      <alignment horizontal="justify" vertical="center" wrapText="1"/>
      <protection locked="0"/>
    </xf>
    <xf numFmtId="0" fontId="0" fillId="0" borderId="39" xfId="0" applyBorder="1" applyAlignment="1" applyProtection="1">
      <alignment horizontal="center" vertical="center"/>
      <protection hidden="1"/>
    </xf>
    <xf numFmtId="0" fontId="0" fillId="0" borderId="39" xfId="0" applyBorder="1" applyAlignment="1" applyProtection="1">
      <alignment horizontal="center" vertical="center"/>
      <protection locked="0"/>
    </xf>
    <xf numFmtId="9" fontId="0" fillId="0" borderId="39" xfId="0" applyNumberFormat="1" applyBorder="1" applyAlignment="1" applyProtection="1">
      <alignment horizontal="center" vertical="center"/>
      <protection hidden="1"/>
    </xf>
    <xf numFmtId="164" fontId="15" fillId="0" borderId="39" xfId="1" applyNumberFormat="1" applyFont="1" applyFill="1" applyBorder="1" applyAlignment="1">
      <alignment horizontal="center" vertical="center"/>
    </xf>
    <xf numFmtId="9" fontId="15" fillId="0" borderId="39" xfId="0" applyNumberFormat="1" applyFont="1" applyBorder="1" applyAlignment="1" applyProtection="1">
      <alignment horizontal="center" vertical="center"/>
      <protection hidden="1"/>
    </xf>
    <xf numFmtId="0" fontId="2" fillId="0" borderId="39" xfId="0" applyFont="1" applyBorder="1" applyAlignment="1" applyProtection="1">
      <alignment horizontal="center" vertical="center" wrapText="1"/>
      <protection hidden="1"/>
    </xf>
    <xf numFmtId="0" fontId="2" fillId="0" borderId="39" xfId="0" applyFont="1" applyBorder="1" applyAlignment="1" applyProtection="1">
      <alignment horizontal="center" vertical="center"/>
      <protection hidden="1"/>
    </xf>
    <xf numFmtId="0" fontId="15" fillId="0" borderId="39" xfId="0" applyFont="1" applyBorder="1" applyAlignment="1" applyProtection="1">
      <alignment horizontal="center" vertical="center" textRotation="90"/>
      <protection locked="0"/>
    </xf>
    <xf numFmtId="0" fontId="15" fillId="0" borderId="39" xfId="0" applyFont="1" applyBorder="1" applyAlignment="1" applyProtection="1">
      <alignment horizontal="center" vertical="center" wrapText="1"/>
      <protection locked="0"/>
    </xf>
    <xf numFmtId="14" fontId="15" fillId="0" borderId="39" xfId="0" applyNumberFormat="1" applyFont="1" applyBorder="1" applyAlignment="1" applyProtection="1">
      <alignment horizontal="center" vertical="center"/>
      <protection locked="0"/>
    </xf>
    <xf numFmtId="0" fontId="15" fillId="0" borderId="40" xfId="0" applyFont="1" applyBorder="1" applyAlignment="1" applyProtection="1">
      <alignment horizontal="center" vertical="center"/>
      <protection locked="0"/>
    </xf>
    <xf numFmtId="0" fontId="8" fillId="0" borderId="13" xfId="0" applyFont="1" applyBorder="1" applyAlignment="1" applyProtection="1">
      <alignment horizontal="justify" vertical="center" wrapText="1"/>
      <protection locked="0"/>
    </xf>
    <xf numFmtId="0" fontId="8" fillId="0" borderId="43" xfId="0" applyFont="1" applyBorder="1" applyAlignment="1" applyProtection="1">
      <alignment horizontal="justify" vertical="center" wrapText="1"/>
      <protection locked="0"/>
    </xf>
    <xf numFmtId="0" fontId="21" fillId="0" borderId="13" xfId="0" applyFont="1" applyBorder="1" applyAlignment="1" applyProtection="1">
      <alignment horizontal="justify" vertical="center" wrapText="1"/>
      <protection locked="0"/>
    </xf>
    <xf numFmtId="9" fontId="20" fillId="0" borderId="1" xfId="0" applyNumberFormat="1" applyFont="1" applyBorder="1" applyAlignment="1" applyProtection="1">
      <alignment horizontal="center" vertical="center" textRotation="90" wrapText="1"/>
      <protection hidden="1"/>
    </xf>
    <xf numFmtId="0" fontId="21" fillId="0" borderId="12" xfId="0" applyFont="1" applyBorder="1" applyAlignment="1" applyProtection="1">
      <alignment horizontal="justify" vertical="center" wrapText="1"/>
      <protection locked="0"/>
    </xf>
    <xf numFmtId="164" fontId="15" fillId="9" borderId="1" xfId="1" applyNumberFormat="1" applyFont="1" applyFill="1" applyBorder="1" applyAlignment="1">
      <alignment horizontal="center" vertical="center"/>
    </xf>
    <xf numFmtId="0" fontId="15" fillId="0" borderId="0" xfId="0" applyFont="1" applyAlignment="1">
      <alignment vertical="center"/>
    </xf>
    <xf numFmtId="0" fontId="29" fillId="2" borderId="1" xfId="0" applyFont="1" applyFill="1" applyBorder="1" applyAlignment="1" applyProtection="1">
      <alignment horizontal="center" vertical="center" wrapText="1"/>
      <protection locked="0"/>
    </xf>
    <xf numFmtId="0" fontId="29" fillId="2" borderId="1" xfId="0" applyFont="1" applyFill="1" applyBorder="1" applyAlignment="1">
      <alignment horizontal="justify" vertical="center" wrapText="1"/>
    </xf>
    <xf numFmtId="0" fontId="20" fillId="0" borderId="1" xfId="0" applyFont="1" applyBorder="1" applyAlignment="1" applyProtection="1">
      <alignment horizontal="center" vertical="center" wrapText="1"/>
      <protection hidden="1"/>
    </xf>
    <xf numFmtId="9" fontId="15" fillId="0" borderId="1" xfId="0" applyNumberFormat="1" applyFont="1" applyBorder="1" applyAlignment="1" applyProtection="1">
      <alignment horizontal="center" vertical="center" wrapText="1"/>
      <protection hidden="1"/>
    </xf>
    <xf numFmtId="9" fontId="15" fillId="0" borderId="1" xfId="0" applyNumberFormat="1" applyFont="1" applyBorder="1" applyAlignment="1" applyProtection="1">
      <alignment horizontal="center" vertical="center" wrapText="1"/>
      <protection locked="0"/>
    </xf>
    <xf numFmtId="0" fontId="20" fillId="0" borderId="11" xfId="0" applyFont="1" applyBorder="1" applyAlignment="1" applyProtection="1">
      <alignment horizontal="center" vertical="center" wrapText="1"/>
      <protection hidden="1"/>
    </xf>
    <xf numFmtId="9" fontId="15" fillId="0" borderId="11" xfId="0" applyNumberFormat="1" applyFont="1" applyBorder="1" applyAlignment="1" applyProtection="1">
      <alignment horizontal="center" vertical="center" wrapText="1"/>
      <protection hidden="1"/>
    </xf>
    <xf numFmtId="0" fontId="20" fillId="0" borderId="11" xfId="0" applyFont="1" applyBorder="1" applyAlignment="1" applyProtection="1">
      <alignment horizontal="center" vertical="center"/>
      <protection hidden="1"/>
    </xf>
    <xf numFmtId="0" fontId="15" fillId="0" borderId="11" xfId="0" applyFont="1" applyBorder="1" applyAlignment="1" applyProtection="1">
      <alignment horizontal="center" vertical="center" wrapText="1"/>
      <protection locked="0"/>
    </xf>
    <xf numFmtId="14" fontId="15" fillId="0" borderId="11" xfId="0" applyNumberFormat="1"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15" fillId="0" borderId="11" xfId="0" applyFont="1" applyBorder="1" applyAlignment="1">
      <alignment horizontal="center" vertical="center"/>
    </xf>
    <xf numFmtId="0" fontId="15" fillId="0" borderId="11" xfId="0" applyFont="1" applyBorder="1" applyAlignment="1" applyProtection="1">
      <alignment horizontal="center" vertical="center"/>
      <protection hidden="1"/>
    </xf>
    <xf numFmtId="0" fontId="15" fillId="0" borderId="11" xfId="0" applyFont="1" applyBorder="1" applyAlignment="1" applyProtection="1">
      <alignment horizontal="center" vertical="center" textRotation="90"/>
      <protection locked="0"/>
    </xf>
    <xf numFmtId="9" fontId="15" fillId="0" borderId="11" xfId="0" applyNumberFormat="1" applyFont="1" applyBorder="1" applyAlignment="1" applyProtection="1">
      <alignment horizontal="center" vertical="center"/>
      <protection hidden="1"/>
    </xf>
    <xf numFmtId="164" fontId="15" fillId="0" borderId="11" xfId="1" applyNumberFormat="1" applyFont="1" applyBorder="1" applyAlignment="1">
      <alignment horizontal="center" vertical="center"/>
    </xf>
    <xf numFmtId="0" fontId="20" fillId="0" borderId="11" xfId="0" applyFont="1" applyBorder="1" applyAlignment="1" applyProtection="1">
      <alignment horizontal="center" vertical="center" textRotation="90" wrapText="1"/>
      <protection hidden="1"/>
    </xf>
    <xf numFmtId="0" fontId="20" fillId="0" borderId="11" xfId="0" applyFont="1" applyBorder="1" applyAlignment="1" applyProtection="1">
      <alignment horizontal="center" vertical="center" textRotation="90"/>
      <protection hidden="1"/>
    </xf>
    <xf numFmtId="0" fontId="29" fillId="0" borderId="1" xfId="0" applyFont="1" applyBorder="1" applyAlignment="1" applyProtection="1">
      <alignment horizontal="center" vertical="center" wrapText="1"/>
      <protection locked="0"/>
    </xf>
    <xf numFmtId="0" fontId="30" fillId="0" borderId="1" xfId="0" applyFont="1" applyBorder="1" applyAlignment="1">
      <alignment horizontal="left" vertical="center" wrapText="1"/>
    </xf>
    <xf numFmtId="0" fontId="20" fillId="0" borderId="1" xfId="0" applyFont="1" applyBorder="1" applyAlignment="1" applyProtection="1">
      <alignment horizontal="center" vertical="center"/>
      <protection hidden="1"/>
    </xf>
    <xf numFmtId="0" fontId="15" fillId="0" borderId="1" xfId="0" applyFont="1" applyBorder="1" applyAlignment="1">
      <alignment vertical="center"/>
    </xf>
    <xf numFmtId="0" fontId="15" fillId="0" borderId="12" xfId="0" applyFont="1" applyBorder="1" applyAlignment="1" applyProtection="1">
      <alignment horizontal="center" vertical="center"/>
      <protection hidden="1"/>
    </xf>
    <xf numFmtId="0" fontId="15" fillId="0" borderId="12" xfId="0" applyFont="1" applyBorder="1" applyAlignment="1" applyProtection="1">
      <alignment horizontal="center" vertical="center" textRotation="90"/>
      <protection locked="0"/>
    </xf>
    <xf numFmtId="9" fontId="15" fillId="0" borderId="12" xfId="0" applyNumberFormat="1" applyFont="1" applyBorder="1" applyAlignment="1" applyProtection="1">
      <alignment horizontal="center" vertical="center"/>
      <protection hidden="1"/>
    </xf>
    <xf numFmtId="164" fontId="15" fillId="0" borderId="12" xfId="1" applyNumberFormat="1" applyFont="1" applyBorder="1" applyAlignment="1">
      <alignment horizontal="center" vertical="center"/>
    </xf>
    <xf numFmtId="0" fontId="20" fillId="0" borderId="12" xfId="0" applyFont="1" applyBorder="1" applyAlignment="1" applyProtection="1">
      <alignment horizontal="center" vertical="center" textRotation="90" wrapText="1"/>
      <protection hidden="1"/>
    </xf>
    <xf numFmtId="0" fontId="20" fillId="0" borderId="12" xfId="0" applyFont="1" applyBorder="1" applyAlignment="1" applyProtection="1">
      <alignment horizontal="center" vertical="center" textRotation="90"/>
      <protection hidden="1"/>
    </xf>
    <xf numFmtId="0" fontId="14" fillId="0" borderId="1" xfId="0" applyFont="1" applyBorder="1" applyAlignment="1" applyProtection="1">
      <alignment horizontal="justify" vertical="center" wrapText="1"/>
      <protection locked="0"/>
    </xf>
    <xf numFmtId="0" fontId="30" fillId="0" borderId="0" xfId="0" applyFont="1" applyAlignment="1">
      <alignment horizontal="center" vertical="center"/>
    </xf>
    <xf numFmtId="0" fontId="30" fillId="0" borderId="0" xfId="0" applyFont="1" applyAlignment="1">
      <alignment horizontal="left" vertical="center"/>
    </xf>
    <xf numFmtId="0" fontId="30" fillId="13" borderId="0" xfId="0" applyFont="1" applyFill="1"/>
    <xf numFmtId="0" fontId="30" fillId="0" borderId="0" xfId="0" applyFont="1" applyAlignment="1">
      <alignment horizontal="center"/>
    </xf>
    <xf numFmtId="0" fontId="34" fillId="0" borderId="18" xfId="0" applyFont="1" applyBorder="1" applyAlignment="1">
      <alignment vertical="center"/>
    </xf>
    <xf numFmtId="0" fontId="31" fillId="0" borderId="18" xfId="0" applyFont="1" applyBorder="1" applyAlignment="1">
      <alignment horizontal="center" vertical="center" textRotation="90"/>
    </xf>
    <xf numFmtId="0" fontId="31" fillId="0" borderId="0" xfId="0" applyFont="1" applyAlignment="1">
      <alignment horizontal="center" vertical="center"/>
    </xf>
    <xf numFmtId="0" fontId="32" fillId="0" borderId="45" xfId="0" applyFont="1" applyBorder="1" applyAlignment="1">
      <alignment horizontal="left" vertical="center" wrapText="1"/>
    </xf>
    <xf numFmtId="0" fontId="30" fillId="0" borderId="18" xfId="0" applyFont="1" applyBorder="1" applyAlignment="1">
      <alignment horizontal="center" vertical="center" textRotation="90"/>
    </xf>
    <xf numFmtId="9" fontId="30" fillId="0" borderId="18" xfId="0" applyNumberFormat="1" applyFont="1" applyBorder="1" applyAlignment="1">
      <alignment horizontal="center" vertical="center"/>
    </xf>
    <xf numFmtId="164" fontId="30" fillId="0" borderId="18" xfId="0" applyNumberFormat="1" applyFont="1" applyBorder="1" applyAlignment="1">
      <alignment horizontal="center" vertical="center"/>
    </xf>
    <xf numFmtId="0" fontId="31" fillId="0" borderId="18" xfId="0" applyFont="1" applyBorder="1" applyAlignment="1">
      <alignment horizontal="center" vertical="center" textRotation="90" wrapText="1"/>
    </xf>
    <xf numFmtId="0" fontId="30" fillId="0" borderId="0" xfId="0" applyFont="1" applyAlignment="1">
      <alignment vertical="center"/>
    </xf>
    <xf numFmtId="0" fontId="32" fillId="0" borderId="34" xfId="0" applyFont="1" applyBorder="1" applyAlignment="1">
      <alignment horizontal="left" vertical="center" wrapText="1"/>
    </xf>
    <xf numFmtId="0" fontId="32" fillId="0" borderId="18" xfId="0" applyFont="1" applyBorder="1" applyAlignment="1">
      <alignment horizontal="left" vertical="top" wrapText="1"/>
    </xf>
    <xf numFmtId="0" fontId="30" fillId="0" borderId="18" xfId="0" applyFont="1" applyBorder="1" applyAlignment="1">
      <alignment horizontal="center" vertical="top" wrapText="1"/>
    </xf>
    <xf numFmtId="0" fontId="30" fillId="0" borderId="18" xfId="0" applyFont="1" applyBorder="1" applyAlignment="1">
      <alignment horizontal="center" vertical="top"/>
    </xf>
    <xf numFmtId="14" fontId="30" fillId="0" borderId="18" xfId="0" applyNumberFormat="1" applyFont="1" applyBorder="1" applyAlignment="1">
      <alignment horizontal="center" vertical="top"/>
    </xf>
    <xf numFmtId="164" fontId="30" fillId="26" borderId="18" xfId="0" applyNumberFormat="1" applyFont="1" applyFill="1" applyBorder="1" applyAlignment="1">
      <alignment horizontal="center" vertical="center"/>
    </xf>
    <xf numFmtId="0" fontId="30" fillId="0" borderId="34" xfId="0" applyFont="1" applyBorder="1" applyAlignment="1">
      <alignment horizontal="center" vertical="center"/>
    </xf>
    <xf numFmtId="0" fontId="30" fillId="0" borderId="18" xfId="0" applyFont="1" applyBorder="1" applyAlignment="1">
      <alignment horizontal="center" vertical="top" textRotation="90"/>
    </xf>
    <xf numFmtId="9" fontId="30" fillId="0" borderId="18" xfId="0" applyNumberFormat="1" applyFont="1" applyBorder="1" applyAlignment="1">
      <alignment horizontal="center" vertical="top"/>
    </xf>
    <xf numFmtId="164" fontId="30" fillId="0" borderId="18" xfId="0" applyNumberFormat="1" applyFont="1" applyBorder="1" applyAlignment="1">
      <alignment horizontal="center" vertical="top"/>
    </xf>
    <xf numFmtId="0" fontId="31" fillId="0" borderId="18" xfId="0" applyFont="1" applyBorder="1" applyAlignment="1">
      <alignment horizontal="center" vertical="top" textRotation="90" wrapText="1"/>
    </xf>
    <xf numFmtId="0" fontId="31" fillId="0" borderId="18" xfId="0" applyFont="1" applyBorder="1" applyAlignment="1">
      <alignment horizontal="center" vertical="top" textRotation="90"/>
    </xf>
    <xf numFmtId="0" fontId="31" fillId="0" borderId="0" xfId="0" applyFont="1" applyAlignment="1">
      <alignment horizontal="left" vertical="center"/>
    </xf>
    <xf numFmtId="0" fontId="30" fillId="20" borderId="18" xfId="0" applyFont="1" applyFill="1" applyBorder="1" applyAlignment="1">
      <alignment horizontal="left" vertical="center"/>
    </xf>
    <xf numFmtId="0" fontId="30" fillId="0" borderId="18" xfId="0" applyFont="1" applyBorder="1" applyAlignment="1">
      <alignment horizontal="left" vertical="center"/>
    </xf>
    <xf numFmtId="0" fontId="30" fillId="0" borderId="22" xfId="0" applyFont="1" applyBorder="1" applyAlignment="1">
      <alignment horizontal="left" vertical="center"/>
    </xf>
    <xf numFmtId="0" fontId="30" fillId="0" borderId="46" xfId="0" applyFont="1" applyBorder="1" applyAlignment="1">
      <alignment horizontal="left" vertical="center"/>
    </xf>
    <xf numFmtId="0" fontId="30" fillId="13" borderId="0" xfId="0" applyFont="1" applyFill="1" applyAlignment="1">
      <alignment horizontal="center" vertical="center"/>
    </xf>
    <xf numFmtId="0" fontId="30" fillId="13" borderId="0" xfId="0" applyFont="1" applyFill="1" applyAlignment="1">
      <alignment horizontal="left" vertical="center"/>
    </xf>
    <xf numFmtId="0" fontId="34" fillId="21" borderId="18" xfId="0" applyFont="1" applyFill="1" applyBorder="1" applyAlignment="1">
      <alignment vertical="center"/>
    </xf>
    <xf numFmtId="0" fontId="31" fillId="24" borderId="18" xfId="0" applyFont="1" applyFill="1" applyBorder="1" applyAlignment="1">
      <alignment horizontal="center" vertical="center" textRotation="90"/>
    </xf>
    <xf numFmtId="0" fontId="31" fillId="13" borderId="0" xfId="0" applyFont="1" applyFill="1" applyAlignment="1">
      <alignment horizontal="center" vertical="center"/>
    </xf>
    <xf numFmtId="0" fontId="44" fillId="0" borderId="18" xfId="0" applyFont="1" applyBorder="1" applyAlignment="1">
      <alignment horizontal="center" vertical="center" wrapText="1"/>
    </xf>
    <xf numFmtId="14" fontId="44" fillId="0" borderId="18" xfId="0" applyNumberFormat="1" applyFont="1" applyBorder="1" applyAlignment="1">
      <alignment horizontal="center" vertical="center"/>
    </xf>
    <xf numFmtId="0" fontId="44" fillId="0" borderId="18" xfId="0" applyFont="1" applyBorder="1" applyAlignment="1">
      <alignment horizontal="center" vertical="center"/>
    </xf>
    <xf numFmtId="0" fontId="30" fillId="13" borderId="18" xfId="0" applyFont="1" applyFill="1" applyBorder="1" applyAlignment="1">
      <alignment horizontal="left" vertical="center"/>
    </xf>
    <xf numFmtId="0" fontId="30" fillId="13" borderId="22" xfId="0" applyFont="1" applyFill="1" applyBorder="1" applyAlignment="1">
      <alignment horizontal="left" vertical="center"/>
    </xf>
    <xf numFmtId="0" fontId="30" fillId="13" borderId="46" xfId="0" applyFont="1" applyFill="1" applyBorder="1" applyAlignment="1">
      <alignment horizontal="left" vertical="center"/>
    </xf>
    <xf numFmtId="0" fontId="10" fillId="0" borderId="1" xfId="0" applyFont="1" applyBorder="1" applyAlignment="1" applyProtection="1">
      <alignment horizontal="left" vertical="center" wrapText="1"/>
      <protection locked="0"/>
    </xf>
    <xf numFmtId="0" fontId="30" fillId="13" borderId="0" xfId="0" applyFont="1" applyFill="1" applyAlignment="1">
      <alignment vertical="center"/>
    </xf>
    <xf numFmtId="0" fontId="31" fillId="21" borderId="18" xfId="0" applyFont="1" applyFill="1" applyBorder="1" applyAlignment="1">
      <alignment vertical="center"/>
    </xf>
    <xf numFmtId="0" fontId="50" fillId="0" borderId="18" xfId="0" applyFont="1" applyBorder="1" applyAlignment="1">
      <alignment vertical="center" wrapText="1"/>
    </xf>
    <xf numFmtId="0" fontId="30" fillId="0" borderId="18" xfId="0" applyFont="1" applyBorder="1" applyAlignment="1">
      <alignment vertical="center" wrapText="1"/>
    </xf>
    <xf numFmtId="0" fontId="30" fillId="0" borderId="18" xfId="0" applyFont="1" applyBorder="1" applyAlignment="1">
      <alignment horizontal="left" vertical="center" wrapText="1"/>
    </xf>
    <xf numFmtId="0" fontId="30" fillId="27" borderId="34" xfId="0" applyFont="1" applyFill="1" applyBorder="1" applyAlignment="1">
      <alignment horizontal="center" vertical="center" wrapText="1"/>
    </xf>
    <xf numFmtId="14" fontId="30" fillId="0" borderId="18" xfId="0" applyNumberFormat="1" applyFont="1" applyBorder="1" applyAlignment="1">
      <alignment horizontal="center" vertical="center"/>
    </xf>
    <xf numFmtId="0" fontId="50" fillId="0" borderId="18" xfId="0" applyFont="1" applyBorder="1" applyAlignment="1">
      <alignment horizontal="left" vertical="center" wrapText="1"/>
    </xf>
    <xf numFmtId="0" fontId="29" fillId="2" borderId="12" xfId="0" applyFont="1" applyFill="1" applyBorder="1" applyAlignment="1" applyProtection="1">
      <alignment horizontal="center" vertical="center" wrapText="1"/>
      <protection locked="0"/>
    </xf>
    <xf numFmtId="0" fontId="29" fillId="2" borderId="12" xfId="0" applyFont="1" applyFill="1" applyBorder="1" applyAlignment="1">
      <alignment horizontal="justify" vertical="center" wrapText="1"/>
    </xf>
    <xf numFmtId="0" fontId="15" fillId="0" borderId="12" xfId="0" applyFont="1" applyBorder="1" applyAlignment="1" applyProtection="1">
      <alignment horizontal="center" vertical="center"/>
      <protection locked="0"/>
    </xf>
    <xf numFmtId="0" fontId="15" fillId="0" borderId="0" xfId="0" applyFont="1" applyAlignment="1">
      <alignment horizontal="center" vertical="center" wrapText="1"/>
    </xf>
    <xf numFmtId="0" fontId="29" fillId="2" borderId="1" xfId="0" applyFont="1" applyFill="1" applyBorder="1" applyAlignment="1" applyProtection="1">
      <alignment vertical="center" wrapText="1"/>
      <protection locked="0"/>
    </xf>
    <xf numFmtId="0" fontId="29" fillId="2" borderId="1" xfId="0" applyFont="1" applyFill="1" applyBorder="1" applyAlignment="1">
      <alignment vertical="center" wrapText="1"/>
    </xf>
    <xf numFmtId="0" fontId="15" fillId="0" borderId="1" xfId="0" applyFont="1" applyBorder="1" applyAlignment="1" applyProtection="1">
      <alignment vertical="center"/>
      <protection locked="0"/>
    </xf>
    <xf numFmtId="9" fontId="15" fillId="0" borderId="1" xfId="0" applyNumberFormat="1" applyFont="1" applyBorder="1" applyAlignment="1" applyProtection="1">
      <alignment horizontal="center" vertical="top" wrapText="1"/>
      <protection locked="0"/>
    </xf>
    <xf numFmtId="9" fontId="15" fillId="0" borderId="12" xfId="0" applyNumberFormat="1" applyFont="1" applyBorder="1" applyAlignment="1" applyProtection="1">
      <alignment horizontal="center" vertical="center" wrapText="1"/>
      <protection hidden="1"/>
    </xf>
    <xf numFmtId="0" fontId="15" fillId="0" borderId="1" xfId="0" applyFont="1" applyBorder="1" applyAlignment="1" applyProtection="1">
      <alignment vertical="top" wrapText="1"/>
      <protection locked="0"/>
    </xf>
    <xf numFmtId="0" fontId="22" fillId="0" borderId="1" xfId="0" applyFont="1" applyBorder="1" applyAlignment="1" applyProtection="1">
      <alignment vertical="top" wrapText="1"/>
      <protection locked="0"/>
    </xf>
    <xf numFmtId="0" fontId="20" fillId="0" borderId="1" xfId="0" applyFont="1" applyBorder="1" applyAlignment="1" applyProtection="1">
      <alignment horizontal="center" vertical="top" wrapText="1"/>
      <protection hidden="1"/>
    </xf>
    <xf numFmtId="9" fontId="15" fillId="0" borderId="1" xfId="0" applyNumberFormat="1" applyFont="1" applyBorder="1" applyAlignment="1" applyProtection="1">
      <alignment horizontal="center" vertical="top" wrapText="1"/>
      <protection hidden="1"/>
    </xf>
    <xf numFmtId="0" fontId="20" fillId="0" borderId="1" xfId="0" applyFont="1" applyBorder="1" applyAlignment="1" applyProtection="1">
      <alignment horizontal="center" vertical="top"/>
      <protection hidden="1"/>
    </xf>
    <xf numFmtId="0" fontId="15" fillId="0" borderId="0" xfId="0" applyFont="1" applyAlignment="1">
      <alignment horizontal="left" vertical="center" wrapText="1"/>
    </xf>
    <xf numFmtId="9" fontId="15" fillId="0" borderId="0" xfId="0" applyNumberFormat="1" applyFont="1" applyAlignment="1">
      <alignment horizontal="left" vertical="center" wrapText="1"/>
    </xf>
    <xf numFmtId="0" fontId="20" fillId="6" borderId="11" xfId="0" applyFont="1" applyFill="1" applyBorder="1" applyAlignment="1">
      <alignment horizontal="center" vertical="center" textRotation="90"/>
    </xf>
    <xf numFmtId="0" fontId="29" fillId="2" borderId="1" xfId="0" applyFont="1" applyFill="1" applyBorder="1" applyAlignment="1">
      <alignment horizontal="center" vertical="center" wrapText="1"/>
    </xf>
    <xf numFmtId="0" fontId="15" fillId="0" borderId="12" xfId="0" applyFont="1" applyBorder="1" applyAlignment="1" applyProtection="1">
      <alignment horizontal="center" vertical="center" wrapText="1"/>
      <protection locked="0"/>
    </xf>
    <xf numFmtId="0" fontId="20" fillId="0" borderId="12" xfId="0" applyFont="1" applyBorder="1" applyAlignment="1" applyProtection="1">
      <alignment horizontal="center" vertical="center" wrapText="1"/>
      <protection hidden="1"/>
    </xf>
    <xf numFmtId="9" fontId="15" fillId="0" borderId="12" xfId="0" applyNumberFormat="1" applyFont="1" applyBorder="1" applyAlignment="1" applyProtection="1">
      <alignment horizontal="center" vertical="center" wrapText="1"/>
      <protection locked="0"/>
    </xf>
    <xf numFmtId="0" fontId="20" fillId="0" borderId="12" xfId="0" applyFont="1" applyBorder="1" applyAlignment="1" applyProtection="1">
      <alignment horizontal="center" vertical="center"/>
      <protection hidden="1"/>
    </xf>
    <xf numFmtId="14" fontId="0" fillId="0" borderId="1" xfId="0" applyNumberFormat="1" applyBorder="1" applyAlignment="1">
      <alignment horizontal="center" vertical="center" wrapText="1"/>
    </xf>
    <xf numFmtId="0" fontId="22" fillId="0" borderId="1" xfId="0" applyFont="1" applyBorder="1" applyAlignment="1" applyProtection="1">
      <alignment horizontal="center" vertical="top" wrapText="1"/>
      <protection locked="0"/>
    </xf>
    <xf numFmtId="0" fontId="14" fillId="2" borderId="1" xfId="0" applyFont="1" applyFill="1" applyBorder="1" applyAlignment="1" applyProtection="1">
      <alignment horizontal="justify" vertical="top" wrapText="1"/>
      <protection locked="0"/>
    </xf>
    <xf numFmtId="0" fontId="0" fillId="0" borderId="1" xfId="0" applyBorder="1" applyAlignment="1" applyProtection="1">
      <alignment horizontal="left" vertical="center" wrapText="1"/>
      <protection locked="0"/>
    </xf>
    <xf numFmtId="0" fontId="22" fillId="0" borderId="1" xfId="0" applyFont="1" applyBorder="1" applyAlignment="1" applyProtection="1">
      <alignment horizontal="center" vertical="center"/>
      <protection hidden="1"/>
    </xf>
    <xf numFmtId="0" fontId="21" fillId="2" borderId="13" xfId="0" applyFont="1" applyFill="1" applyBorder="1" applyAlignment="1" applyProtection="1">
      <alignment horizontal="justify" vertical="center" wrapText="1"/>
      <protection locked="0"/>
    </xf>
    <xf numFmtId="0" fontId="52" fillId="0" borderId="13" xfId="0" applyFont="1" applyBorder="1" applyAlignment="1" applyProtection="1">
      <alignment horizontal="center" vertical="center" wrapText="1"/>
      <protection locked="0"/>
    </xf>
    <xf numFmtId="14" fontId="0" fillId="0" borderId="1" xfId="0" applyNumberFormat="1" applyBorder="1" applyAlignment="1" applyProtection="1">
      <alignment vertical="center"/>
      <protection locked="0"/>
    </xf>
    <xf numFmtId="0" fontId="0" fillId="0" borderId="1" xfId="0" applyBorder="1" applyAlignment="1" applyProtection="1">
      <alignment vertical="center"/>
      <protection locked="0"/>
    </xf>
    <xf numFmtId="0" fontId="52" fillId="0" borderId="1" xfId="0" applyFont="1" applyBorder="1" applyAlignment="1" applyProtection="1">
      <alignment horizontal="center" vertical="center" wrapText="1"/>
      <protection locked="0"/>
    </xf>
    <xf numFmtId="0" fontId="0" fillId="0" borderId="11" xfId="0" applyBorder="1" applyAlignment="1">
      <alignment vertical="center"/>
    </xf>
    <xf numFmtId="164" fontId="0" fillId="0" borderId="11" xfId="1" applyNumberFormat="1" applyFont="1" applyBorder="1" applyAlignment="1">
      <alignment vertical="center"/>
    </xf>
    <xf numFmtId="9" fontId="0" fillId="0" borderId="11" xfId="0" applyNumberFormat="1" applyBorder="1" applyAlignment="1" applyProtection="1">
      <alignment vertical="center"/>
      <protection hidden="1"/>
    </xf>
    <xf numFmtId="0" fontId="0" fillId="0" borderId="12" xfId="0" applyBorder="1" applyAlignment="1">
      <alignment vertical="center"/>
    </xf>
    <xf numFmtId="0" fontId="0" fillId="0" borderId="0" xfId="0" applyAlignment="1">
      <alignment wrapText="1"/>
    </xf>
    <xf numFmtId="0" fontId="14" fillId="0" borderId="1" xfId="0" applyFont="1" applyBorder="1" applyAlignment="1" applyProtection="1">
      <alignment horizontal="left" vertical="center" wrapText="1"/>
      <protection locked="0"/>
    </xf>
    <xf numFmtId="0" fontId="15" fillId="0" borderId="11" xfId="0" applyFont="1" applyBorder="1" applyAlignment="1" applyProtection="1">
      <alignment horizontal="center" vertical="top" wrapText="1"/>
      <protection locked="0"/>
    </xf>
    <xf numFmtId="0" fontId="15" fillId="0" borderId="11" xfId="0" applyFont="1" applyBorder="1" applyAlignment="1" applyProtection="1">
      <alignment horizontal="center" vertical="top"/>
      <protection locked="0"/>
    </xf>
    <xf numFmtId="14" fontId="15" fillId="0" borderId="11" xfId="0" applyNumberFormat="1" applyFont="1" applyBorder="1" applyAlignment="1" applyProtection="1">
      <alignment horizontal="center" vertical="top"/>
      <protection locked="0"/>
    </xf>
    <xf numFmtId="0" fontId="15" fillId="0" borderId="8" xfId="0" applyFont="1" applyBorder="1" applyAlignment="1" applyProtection="1">
      <alignment horizontal="center" vertical="center" textRotation="90"/>
      <protection locked="0"/>
    </xf>
    <xf numFmtId="0" fontId="15" fillId="0" borderId="1" xfId="0" applyFont="1" applyBorder="1" applyAlignment="1">
      <alignment horizontal="center" vertical="center" wrapText="1"/>
    </xf>
    <xf numFmtId="0" fontId="0" fillId="0" borderId="1" xfId="0" applyBorder="1" applyAlignment="1">
      <alignment vertical="center" wrapText="1"/>
    </xf>
    <xf numFmtId="0" fontId="15" fillId="0" borderId="12" xfId="0" applyFont="1" applyBorder="1" applyAlignment="1" applyProtection="1">
      <alignment horizontal="center" vertical="top" wrapText="1"/>
      <protection locked="0"/>
    </xf>
    <xf numFmtId="0" fontId="15" fillId="0" borderId="12" xfId="0" applyFont="1" applyBorder="1" applyAlignment="1" applyProtection="1">
      <alignment horizontal="center" vertical="top"/>
      <protection locked="0"/>
    </xf>
    <xf numFmtId="14" fontId="15" fillId="0" borderId="12" xfId="0" applyNumberFormat="1" applyFont="1" applyBorder="1" applyAlignment="1" applyProtection="1">
      <alignment horizontal="center" vertical="top"/>
      <protection locked="0"/>
    </xf>
    <xf numFmtId="0" fontId="10" fillId="0" borderId="18" xfId="0" applyFont="1" applyBorder="1" applyAlignment="1">
      <alignment horizontal="center" vertical="center" wrapText="1"/>
    </xf>
    <xf numFmtId="0" fontId="10" fillId="0" borderId="51" xfId="0" applyFont="1" applyBorder="1" applyAlignment="1">
      <alignment horizontal="center" vertical="center" wrapText="1"/>
    </xf>
    <xf numFmtId="0" fontId="15" fillId="13" borderId="0" xfId="0" applyFont="1" applyFill="1"/>
    <xf numFmtId="0" fontId="15" fillId="13" borderId="0" xfId="0" applyFont="1" applyFill="1" applyAlignment="1">
      <alignment horizontal="center"/>
    </xf>
    <xf numFmtId="0" fontId="17" fillId="21" borderId="18" xfId="0" applyFont="1" applyFill="1" applyBorder="1" applyAlignment="1">
      <alignment vertical="center"/>
    </xf>
    <xf numFmtId="0" fontId="20" fillId="24" borderId="18" xfId="0" applyFont="1" applyFill="1" applyBorder="1" applyAlignment="1">
      <alignment horizontal="center" vertical="center" textRotation="90"/>
    </xf>
    <xf numFmtId="0" fontId="20" fillId="13" borderId="0" xfId="0" applyFont="1" applyFill="1" applyAlignment="1">
      <alignment horizontal="center" vertical="center"/>
    </xf>
    <xf numFmtId="0" fontId="15" fillId="0" borderId="18" xfId="0" applyFont="1" applyBorder="1" applyAlignment="1">
      <alignment horizontal="center" vertical="center"/>
    </xf>
    <xf numFmtId="0" fontId="13" fillId="0" borderId="45" xfId="0" applyFont="1" applyBorder="1" applyAlignment="1">
      <alignment horizontal="left" vertical="center" wrapText="1"/>
    </xf>
    <xf numFmtId="0" fontId="15" fillId="0" borderId="18" xfId="0" applyFont="1" applyBorder="1" applyAlignment="1">
      <alignment horizontal="center" vertical="center" textRotation="90"/>
    </xf>
    <xf numFmtId="9" fontId="15" fillId="0" borderId="18" xfId="0" applyNumberFormat="1" applyFont="1" applyBorder="1" applyAlignment="1">
      <alignment horizontal="center" vertical="center"/>
    </xf>
    <xf numFmtId="164" fontId="15" fillId="0" borderId="18" xfId="0" applyNumberFormat="1" applyFont="1" applyBorder="1" applyAlignment="1">
      <alignment horizontal="center" vertical="center"/>
    </xf>
    <xf numFmtId="0" fontId="20" fillId="0" borderId="18" xfId="0" applyFont="1" applyBorder="1" applyAlignment="1">
      <alignment horizontal="center" vertical="center" textRotation="90" wrapText="1"/>
    </xf>
    <xf numFmtId="0" fontId="20" fillId="0" borderId="18" xfId="0" applyFont="1" applyBorder="1" applyAlignment="1">
      <alignment horizontal="center" vertical="center" textRotation="90"/>
    </xf>
    <xf numFmtId="0" fontId="13" fillId="0" borderId="34" xfId="0" applyFont="1" applyBorder="1" applyAlignment="1">
      <alignment horizontal="left" vertical="center" wrapText="1"/>
    </xf>
    <xf numFmtId="0" fontId="15" fillId="0" borderId="18" xfId="0" applyFont="1" applyBorder="1" applyAlignment="1">
      <alignment horizontal="center" vertical="top" wrapText="1"/>
    </xf>
    <xf numFmtId="14" fontId="15" fillId="0" borderId="18" xfId="0" applyNumberFormat="1" applyFont="1" applyBorder="1" applyAlignment="1">
      <alignment horizontal="center" vertical="top"/>
    </xf>
    <xf numFmtId="0" fontId="15" fillId="0" borderId="18" xfId="0" applyFont="1" applyBorder="1" applyAlignment="1">
      <alignment horizontal="center" vertical="top"/>
    </xf>
    <xf numFmtId="0" fontId="14" fillId="0" borderId="18" xfId="0" applyFont="1" applyBorder="1" applyAlignment="1">
      <alignment horizontal="left" vertical="top" wrapText="1"/>
    </xf>
    <xf numFmtId="164" fontId="15" fillId="26" borderId="18" xfId="0" applyNumberFormat="1" applyFont="1" applyFill="1" applyBorder="1" applyAlignment="1">
      <alignment horizontal="center" vertical="center"/>
    </xf>
    <xf numFmtId="0" fontId="15" fillId="20" borderId="18" xfId="0" applyFont="1" applyFill="1" applyBorder="1" applyAlignment="1">
      <alignment horizontal="left" vertical="center"/>
    </xf>
    <xf numFmtId="0" fontId="15" fillId="13" borderId="18" xfId="0" applyFont="1" applyFill="1" applyBorder="1" applyAlignment="1">
      <alignment horizontal="left" vertical="center"/>
    </xf>
    <xf numFmtId="0" fontId="56" fillId="31" borderId="61" xfId="0" applyFont="1" applyFill="1" applyBorder="1" applyAlignment="1">
      <alignment vertical="center"/>
    </xf>
    <xf numFmtId="0" fontId="56" fillId="31" borderId="62" xfId="0" applyFont="1" applyFill="1" applyBorder="1" applyAlignment="1">
      <alignment vertical="center"/>
    </xf>
    <xf numFmtId="0" fontId="55" fillId="0" borderId="0" xfId="0" applyFont="1" applyAlignment="1">
      <alignment horizontal="left" vertical="center"/>
    </xf>
    <xf numFmtId="0" fontId="58" fillId="32" borderId="61" xfId="0" applyFont="1" applyFill="1" applyBorder="1"/>
    <xf numFmtId="0" fontId="58" fillId="32" borderId="66" xfId="0" applyFont="1" applyFill="1" applyBorder="1"/>
    <xf numFmtId="0" fontId="59" fillId="32" borderId="61" xfId="0" applyFont="1" applyFill="1" applyBorder="1"/>
    <xf numFmtId="0" fontId="59" fillId="32" borderId="62" xfId="0" applyFont="1" applyFill="1" applyBorder="1"/>
    <xf numFmtId="0" fontId="61" fillId="32" borderId="60" xfId="0" applyFont="1" applyFill="1" applyBorder="1"/>
    <xf numFmtId="0" fontId="31" fillId="31" borderId="18" xfId="0" applyFont="1" applyFill="1" applyBorder="1" applyAlignment="1">
      <alignment horizontal="center" vertical="center" wrapText="1"/>
    </xf>
    <xf numFmtId="0" fontId="63" fillId="31" borderId="61" xfId="0" applyFont="1" applyFill="1" applyBorder="1" applyAlignment="1">
      <alignment vertical="center"/>
    </xf>
    <xf numFmtId="0" fontId="63" fillId="31" borderId="60" xfId="0" applyFont="1" applyFill="1" applyBorder="1" applyAlignment="1">
      <alignment vertical="center"/>
    </xf>
    <xf numFmtId="0" fontId="0" fillId="0" borderId="0" xfId="0" applyAlignment="1">
      <alignment horizontal="center"/>
    </xf>
    <xf numFmtId="0" fontId="2" fillId="0" borderId="0" xfId="0" applyFont="1" applyAlignment="1">
      <alignment horizontal="center" vertical="center"/>
    </xf>
    <xf numFmtId="0" fontId="0" fillId="0" borderId="0" xfId="0" applyAlignment="1">
      <alignment horizontal="center" wrapText="1"/>
    </xf>
    <xf numFmtId="0" fontId="0" fillId="28" borderId="52" xfId="0" applyFill="1" applyBorder="1" applyAlignment="1">
      <alignment horizontal="center" vertical="center"/>
    </xf>
    <xf numFmtId="0" fontId="0" fillId="28" borderId="53" xfId="0" applyFill="1" applyBorder="1" applyAlignment="1">
      <alignment horizontal="center" vertical="center"/>
    </xf>
    <xf numFmtId="0" fontId="0" fillId="28" borderId="54" xfId="0" applyFill="1" applyBorder="1" applyAlignment="1">
      <alignment horizontal="center" vertical="center"/>
    </xf>
    <xf numFmtId="0" fontId="0" fillId="28" borderId="55" xfId="0" applyFill="1" applyBorder="1" applyAlignment="1">
      <alignment horizontal="center" vertical="center"/>
    </xf>
    <xf numFmtId="0" fontId="0" fillId="28" borderId="0" xfId="0" applyFill="1" applyAlignment="1">
      <alignment horizontal="center" vertical="center"/>
    </xf>
    <xf numFmtId="0" fontId="0" fillId="28" borderId="56" xfId="0" applyFill="1" applyBorder="1" applyAlignment="1">
      <alignment horizontal="center" vertical="center"/>
    </xf>
    <xf numFmtId="0" fontId="0" fillId="28" borderId="57" xfId="0" applyFill="1" applyBorder="1" applyAlignment="1">
      <alignment horizontal="center" vertical="center"/>
    </xf>
    <xf numFmtId="0" fontId="0" fillId="28" borderId="58" xfId="0" applyFill="1" applyBorder="1" applyAlignment="1">
      <alignment horizontal="center" vertical="center"/>
    </xf>
    <xf numFmtId="0" fontId="0" fillId="28" borderId="59" xfId="0" applyFill="1" applyBorder="1" applyAlignment="1">
      <alignment horizontal="center" vertical="center"/>
    </xf>
    <xf numFmtId="0" fontId="53" fillId="28" borderId="52" xfId="0" applyFont="1" applyFill="1" applyBorder="1" applyAlignment="1">
      <alignment horizontal="left" vertical="center"/>
    </xf>
    <xf numFmtId="0" fontId="53" fillId="28" borderId="53" xfId="0" applyFont="1" applyFill="1" applyBorder="1" applyAlignment="1">
      <alignment horizontal="left" vertical="center"/>
    </xf>
    <xf numFmtId="0" fontId="53" fillId="28" borderId="54" xfId="0" applyFont="1" applyFill="1" applyBorder="1" applyAlignment="1">
      <alignment horizontal="left" vertical="center"/>
    </xf>
    <xf numFmtId="0" fontId="53" fillId="28" borderId="55" xfId="0" applyFont="1" applyFill="1" applyBorder="1" applyAlignment="1">
      <alignment horizontal="left" vertical="center"/>
    </xf>
    <xf numFmtId="0" fontId="53" fillId="28" borderId="0" xfId="0" applyFont="1" applyFill="1" applyAlignment="1">
      <alignment horizontal="left" vertical="center"/>
    </xf>
    <xf numFmtId="0" fontId="53" fillId="28" borderId="56" xfId="0" applyFont="1" applyFill="1" applyBorder="1" applyAlignment="1">
      <alignment horizontal="left" vertical="center"/>
    </xf>
    <xf numFmtId="0" fontId="53" fillId="28" borderId="57" xfId="0" applyFont="1" applyFill="1" applyBorder="1" applyAlignment="1">
      <alignment horizontal="left" vertical="center"/>
    </xf>
    <xf numFmtId="0" fontId="53" fillId="28" borderId="58" xfId="0" applyFont="1" applyFill="1" applyBorder="1" applyAlignment="1">
      <alignment horizontal="left" vertical="center"/>
    </xf>
    <xf numFmtId="0" fontId="53" fillId="28" borderId="59" xfId="0" applyFont="1" applyFill="1" applyBorder="1" applyAlignment="1">
      <alignment horizontal="left" vertical="center"/>
    </xf>
    <xf numFmtId="0" fontId="54" fillId="29" borderId="60" xfId="0" applyFont="1" applyFill="1" applyBorder="1" applyAlignment="1">
      <alignment horizontal="left" vertical="center"/>
    </xf>
    <xf numFmtId="0" fontId="54" fillId="29" borderId="61" xfId="0" applyFont="1" applyFill="1" applyBorder="1" applyAlignment="1">
      <alignment horizontal="left" vertical="center"/>
    </xf>
    <xf numFmtId="0" fontId="54" fillId="29" borderId="62" xfId="0" applyFont="1" applyFill="1" applyBorder="1" applyAlignment="1">
      <alignment horizontal="left" vertical="center"/>
    </xf>
    <xf numFmtId="0" fontId="0" fillId="2" borderId="8" xfId="0" applyFill="1" applyBorder="1" applyAlignment="1" applyProtection="1">
      <alignment horizontal="center" vertical="center"/>
      <protection locked="0"/>
    </xf>
    <xf numFmtId="0" fontId="0" fillId="2" borderId="10"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2" fillId="11" borderId="1" xfId="0" applyFont="1" applyFill="1" applyBorder="1" applyAlignment="1">
      <alignment horizontal="left" vertical="center" wrapText="1"/>
    </xf>
    <xf numFmtId="0" fontId="0" fillId="11" borderId="8" xfId="0" applyFill="1" applyBorder="1" applyAlignment="1" applyProtection="1">
      <alignment horizontal="center" vertical="center"/>
      <protection locked="0"/>
    </xf>
    <xf numFmtId="0" fontId="0" fillId="11" borderId="9" xfId="0" applyFill="1" applyBorder="1" applyAlignment="1" applyProtection="1">
      <alignment horizontal="center" vertical="center"/>
      <protection locked="0"/>
    </xf>
    <xf numFmtId="0" fontId="2" fillId="11" borderId="1" xfId="0" applyFont="1" applyFill="1" applyBorder="1" applyAlignment="1">
      <alignment horizontal="center" vertical="center" wrapText="1"/>
    </xf>
    <xf numFmtId="0" fontId="0" fillId="2" borderId="9" xfId="0" applyFill="1" applyBorder="1" applyAlignment="1" applyProtection="1">
      <alignment horizontal="center" vertical="center"/>
      <protection locked="0"/>
    </xf>
    <xf numFmtId="0" fontId="2" fillId="0" borderId="1" xfId="0" applyFont="1" applyBorder="1" applyAlignment="1">
      <alignment horizontal="center" vertical="center"/>
    </xf>
    <xf numFmtId="0" fontId="5" fillId="3" borderId="1" xfId="0" applyFont="1" applyFill="1" applyBorder="1" applyAlignment="1">
      <alignment horizontal="left" vertical="center"/>
    </xf>
    <xf numFmtId="0" fontId="6" fillId="2" borderId="1" xfId="0" applyFont="1" applyFill="1" applyBorder="1" applyAlignment="1" applyProtection="1">
      <alignment horizontal="center" vertical="center"/>
      <protection locked="0"/>
    </xf>
    <xf numFmtId="0" fontId="4" fillId="0" borderId="12" xfId="0" applyFont="1" applyBorder="1" applyAlignment="1">
      <alignment horizontal="center" vertical="center"/>
    </xf>
    <xf numFmtId="0" fontId="4" fillId="0" borderId="1" xfId="0" applyFont="1" applyBorder="1" applyAlignment="1">
      <alignment horizontal="center" vertical="center"/>
    </xf>
    <xf numFmtId="0" fontId="4" fillId="0" borderId="12" xfId="0" applyFont="1" applyBorder="1" applyAlignment="1">
      <alignment horizont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1" xfId="0" applyFont="1" applyBorder="1" applyAlignment="1">
      <alignment horizontal="center" wrapText="1"/>
    </xf>
    <xf numFmtId="0" fontId="4" fillId="0" borderId="1" xfId="0" applyFont="1" applyBorder="1" applyAlignment="1">
      <alignment horizontal="center"/>
    </xf>
    <xf numFmtId="0" fontId="3" fillId="4" borderId="1" xfId="0" applyFont="1" applyFill="1" applyBorder="1" applyAlignment="1">
      <alignment horizontal="center" vertical="center" textRotation="90" wrapText="1"/>
    </xf>
    <xf numFmtId="0" fontId="2" fillId="4" borderId="1"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7" fillId="2" borderId="8" xfId="0" applyFont="1" applyFill="1" applyBorder="1" applyAlignment="1">
      <alignment horizontal="center" vertical="top" wrapText="1"/>
    </xf>
    <xf numFmtId="0" fontId="7" fillId="2" borderId="9" xfId="0" applyFont="1" applyFill="1" applyBorder="1" applyAlignment="1">
      <alignment horizontal="center" vertical="top" wrapText="1"/>
    </xf>
    <xf numFmtId="0" fontId="7" fillId="2" borderId="10" xfId="0" applyFont="1" applyFill="1" applyBorder="1" applyAlignment="1">
      <alignment horizontal="center" vertical="top" wrapText="1"/>
    </xf>
    <xf numFmtId="0" fontId="7" fillId="2" borderId="1" xfId="0" applyFont="1" applyFill="1" applyBorder="1" applyAlignment="1">
      <alignment horizontal="center" vertical="top" wrapText="1"/>
    </xf>
    <xf numFmtId="0" fontId="2" fillId="4" borderId="1" xfId="0" applyFont="1" applyFill="1" applyBorder="1" applyAlignment="1">
      <alignment horizontal="center" vertical="center"/>
    </xf>
    <xf numFmtId="0" fontId="2" fillId="5" borderId="1" xfId="0" applyFont="1" applyFill="1" applyBorder="1" applyAlignment="1">
      <alignment horizontal="center" vertical="center"/>
    </xf>
    <xf numFmtId="0" fontId="2" fillId="6" borderId="1" xfId="0" applyFont="1" applyFill="1" applyBorder="1" applyAlignment="1">
      <alignment horizontal="center" vertical="center"/>
    </xf>
    <xf numFmtId="0" fontId="2" fillId="7" borderId="1" xfId="0" applyFont="1" applyFill="1" applyBorder="1" applyAlignment="1">
      <alignment horizontal="center" vertical="center"/>
    </xf>
    <xf numFmtId="0" fontId="2" fillId="8"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2" fillId="0" borderId="1" xfId="0" applyFont="1" applyBorder="1" applyAlignment="1" applyProtection="1">
      <alignment horizontal="center" vertical="center" wrapText="1"/>
      <protection hidden="1"/>
    </xf>
    <xf numFmtId="0" fontId="2" fillId="7" borderId="1" xfId="0" applyFont="1" applyFill="1" applyBorder="1" applyAlignment="1">
      <alignment horizontal="center" vertical="center" textRotation="90" wrapText="1"/>
    </xf>
    <xf numFmtId="0" fontId="2" fillId="6"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6" borderId="1" xfId="0" applyFont="1" applyFill="1" applyBorder="1" applyAlignment="1">
      <alignment horizontal="center" vertical="center" textRotation="90" wrapText="1"/>
    </xf>
    <xf numFmtId="0" fontId="2" fillId="6" borderId="11" xfId="0" applyFont="1" applyFill="1" applyBorder="1" applyAlignment="1">
      <alignment horizontal="center" vertical="center" textRotation="90" wrapText="1"/>
    </xf>
    <xf numFmtId="0" fontId="2" fillId="6" borderId="11" xfId="0" applyFont="1" applyFill="1" applyBorder="1" applyAlignment="1">
      <alignment horizontal="center" vertical="center" wrapText="1"/>
    </xf>
    <xf numFmtId="0" fontId="2" fillId="6" borderId="12" xfId="0" applyFont="1" applyFill="1" applyBorder="1" applyAlignment="1">
      <alignment horizontal="center" vertical="center" wrapText="1"/>
    </xf>
    <xf numFmtId="0" fontId="0" fillId="0" borderId="1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9" fontId="0" fillId="0" borderId="1" xfId="0" applyNumberFormat="1" applyBorder="1" applyAlignment="1" applyProtection="1">
      <alignment horizontal="center" vertical="center" wrapText="1"/>
      <protection hidden="1"/>
    </xf>
    <xf numFmtId="9" fontId="0" fillId="0" borderId="1" xfId="0" applyNumberForma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hidden="1"/>
    </xf>
    <xf numFmtId="0" fontId="2" fillId="0" borderId="12" xfId="0" applyFont="1" applyBorder="1" applyAlignment="1" applyProtection="1">
      <alignment horizontal="center" vertical="center" wrapText="1"/>
      <protection hidden="1"/>
    </xf>
    <xf numFmtId="9" fontId="0" fillId="0" borderId="11" xfId="0" applyNumberFormat="1" applyBorder="1" applyAlignment="1" applyProtection="1">
      <alignment horizontal="center" vertical="center" wrapText="1"/>
      <protection hidden="1"/>
    </xf>
    <xf numFmtId="9" fontId="0" fillId="0" borderId="12" xfId="0" applyNumberFormat="1" applyBorder="1" applyAlignment="1" applyProtection="1">
      <alignment horizontal="center" vertical="center" wrapText="1"/>
      <protection hidden="1"/>
    </xf>
    <xf numFmtId="0" fontId="2" fillId="0" borderId="11" xfId="0" applyFont="1" applyBorder="1" applyAlignment="1" applyProtection="1">
      <alignment horizontal="center" vertical="center"/>
      <protection hidden="1"/>
    </xf>
    <xf numFmtId="0" fontId="2" fillId="0" borderId="12" xfId="0" applyFont="1" applyBorder="1" applyAlignment="1" applyProtection="1">
      <alignment horizontal="center" vertical="center"/>
      <protection hidden="1"/>
    </xf>
    <xf numFmtId="0" fontId="2" fillId="8" borderId="1" xfId="0" applyFont="1" applyFill="1" applyBorder="1" applyAlignment="1">
      <alignment horizontal="center" vertical="center" wrapText="1"/>
    </xf>
    <xf numFmtId="0" fontId="11" fillId="0" borderId="1" xfId="0" applyFont="1"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14" fontId="0" fillId="0" borderId="11" xfId="0" applyNumberFormat="1" applyBorder="1" applyAlignment="1" applyProtection="1">
      <alignment horizontal="center" vertical="center"/>
      <protection locked="0"/>
    </xf>
    <xf numFmtId="14" fontId="0" fillId="0" borderId="12" xfId="0" applyNumberFormat="1" applyBorder="1" applyAlignment="1" applyProtection="1">
      <alignment horizontal="center" vertical="center"/>
      <protection locked="0"/>
    </xf>
    <xf numFmtId="0" fontId="11" fillId="0" borderId="11" xfId="0" applyFont="1" applyBorder="1" applyAlignment="1" applyProtection="1">
      <alignment horizontal="center" vertical="center" wrapText="1"/>
      <protection locked="0"/>
    </xf>
    <xf numFmtId="0" fontId="11" fillId="0" borderId="12"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protection hidden="1"/>
    </xf>
    <xf numFmtId="0" fontId="0" fillId="0" borderId="1" xfId="0" applyBorder="1" applyAlignment="1">
      <alignment horizontal="center" vertical="top"/>
    </xf>
    <xf numFmtId="0" fontId="54" fillId="29" borderId="63" xfId="0" applyFont="1" applyFill="1" applyBorder="1" applyAlignment="1">
      <alignment horizontal="left" vertical="center"/>
    </xf>
    <xf numFmtId="0" fontId="54" fillId="29" borderId="64" xfId="0" applyFont="1" applyFill="1" applyBorder="1" applyAlignment="1">
      <alignment horizontal="left" vertical="center"/>
    </xf>
    <xf numFmtId="0" fontId="54" fillId="29" borderId="65" xfId="0" applyFont="1" applyFill="1" applyBorder="1" applyAlignment="1">
      <alignment horizontal="left" vertical="center"/>
    </xf>
    <xf numFmtId="0" fontId="3" fillId="4" borderId="1" xfId="0" applyFont="1" applyFill="1" applyBorder="1" applyAlignment="1">
      <alignment horizontal="center" vertical="center" textRotation="90"/>
    </xf>
    <xf numFmtId="0" fontId="2" fillId="4" borderId="11" xfId="0" applyFont="1" applyFill="1" applyBorder="1" applyAlignment="1">
      <alignment horizontal="center" vertical="center"/>
    </xf>
    <xf numFmtId="0" fontId="2" fillId="5" borderId="11" xfId="0" applyFont="1" applyFill="1" applyBorder="1" applyAlignment="1">
      <alignment horizontal="center" vertical="center"/>
    </xf>
    <xf numFmtId="0" fontId="0" fillId="2" borderId="1" xfId="0" applyFill="1" applyBorder="1" applyAlignment="1" applyProtection="1">
      <alignment horizontal="center" vertical="center" wrapText="1"/>
      <protection locked="0"/>
    </xf>
    <xf numFmtId="0" fontId="0" fillId="2" borderId="1" xfId="0" applyFill="1" applyBorder="1" applyAlignment="1">
      <alignment horizontal="justify" vertical="center" wrapText="1"/>
    </xf>
    <xf numFmtId="0" fontId="0" fillId="2" borderId="12" xfId="0" applyFill="1" applyBorder="1" applyAlignment="1" applyProtection="1">
      <alignment horizontal="center" vertical="center" wrapText="1"/>
      <protection locked="0"/>
    </xf>
    <xf numFmtId="0" fontId="0" fillId="2" borderId="12" xfId="0" applyFill="1" applyBorder="1" applyAlignment="1">
      <alignment horizontal="justify" vertical="center" wrapText="1"/>
    </xf>
    <xf numFmtId="9" fontId="0" fillId="0" borderId="1" xfId="0" applyNumberFormat="1" applyBorder="1" applyAlignment="1" applyProtection="1">
      <alignment horizontal="center" vertical="top" wrapText="1"/>
      <protection locked="0"/>
    </xf>
    <xf numFmtId="0" fontId="2" fillId="11" borderId="19" xfId="0" applyFont="1" applyFill="1" applyBorder="1" applyAlignment="1">
      <alignment horizontal="center" vertical="center" wrapText="1"/>
    </xf>
    <xf numFmtId="0" fontId="2" fillId="11" borderId="0" xfId="0" applyFont="1" applyFill="1" applyAlignment="1">
      <alignment horizontal="center" vertical="center" wrapText="1"/>
    </xf>
    <xf numFmtId="9" fontId="15" fillId="0" borderId="1" xfId="0" applyNumberFormat="1" applyFont="1" applyBorder="1" applyAlignment="1" applyProtection="1">
      <alignment horizontal="center" vertical="center" wrapText="1"/>
      <protection hidden="1"/>
    </xf>
    <xf numFmtId="0" fontId="20" fillId="10" borderId="1" xfId="0" applyFont="1" applyFill="1" applyBorder="1" applyAlignment="1" applyProtection="1">
      <alignment horizontal="center" vertical="center"/>
      <protection hidden="1"/>
    </xf>
    <xf numFmtId="9" fontId="15" fillId="0" borderId="12" xfId="0" applyNumberFormat="1" applyFont="1" applyBorder="1" applyAlignment="1" applyProtection="1">
      <alignment horizontal="center" vertical="center" wrapText="1"/>
      <protection hidden="1"/>
    </xf>
    <xf numFmtId="0" fontId="20" fillId="0" borderId="1" xfId="0" applyFont="1" applyBorder="1" applyAlignment="1" applyProtection="1">
      <alignment horizontal="center" vertical="center" wrapText="1"/>
      <protection hidden="1"/>
    </xf>
    <xf numFmtId="0" fontId="15" fillId="0" borderId="1" xfId="0" applyFont="1" applyBorder="1" applyAlignment="1" applyProtection="1">
      <alignment horizontal="center" vertical="center"/>
      <protection locked="0"/>
    </xf>
    <xf numFmtId="0" fontId="15" fillId="0" borderId="1" xfId="0" applyFont="1" applyBorder="1" applyAlignment="1">
      <alignment horizontal="center" vertical="center"/>
    </xf>
    <xf numFmtId="0" fontId="15" fillId="0" borderId="1"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9" fontId="15" fillId="0" borderId="1" xfId="0" applyNumberFormat="1" applyFont="1" applyBorder="1" applyAlignment="1" applyProtection="1">
      <alignment horizontal="center" vertical="center" wrapText="1"/>
      <protection locked="0"/>
    </xf>
    <xf numFmtId="0" fontId="20" fillId="0" borderId="12" xfId="0" applyFont="1" applyBorder="1" applyAlignment="1" applyProtection="1">
      <alignment horizontal="center" vertical="center" wrapText="1"/>
      <protection hidden="1"/>
    </xf>
    <xf numFmtId="0" fontId="20" fillId="0" borderId="12" xfId="0" applyFont="1" applyBorder="1" applyAlignment="1" applyProtection="1">
      <alignment horizontal="center" vertical="center"/>
      <protection hidden="1"/>
    </xf>
    <xf numFmtId="0" fontId="20" fillId="0" borderId="1" xfId="0" applyFont="1" applyBorder="1" applyAlignment="1" applyProtection="1">
      <alignment horizontal="center" vertical="center"/>
      <protection hidden="1"/>
    </xf>
    <xf numFmtId="9" fontId="15" fillId="0" borderId="11" xfId="0" applyNumberFormat="1" applyFont="1" applyBorder="1" applyAlignment="1" applyProtection="1">
      <alignment horizontal="center" vertical="center" wrapText="1"/>
      <protection hidden="1"/>
    </xf>
    <xf numFmtId="0" fontId="20" fillId="0" borderId="11" xfId="0" applyFont="1" applyBorder="1" applyAlignment="1" applyProtection="1">
      <alignment horizontal="center" vertical="center"/>
      <protection hidden="1"/>
    </xf>
    <xf numFmtId="0" fontId="20" fillId="0" borderId="11" xfId="0" applyFont="1" applyBorder="1" applyAlignment="1" applyProtection="1">
      <alignment horizontal="center" vertical="center" wrapText="1"/>
      <protection hidden="1"/>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11"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14" fontId="15" fillId="0" borderId="11" xfId="0" applyNumberFormat="1" applyFont="1" applyBorder="1" applyAlignment="1" applyProtection="1">
      <alignment horizontal="center" vertical="center"/>
      <protection locked="0"/>
    </xf>
    <xf numFmtId="14" fontId="15" fillId="0" borderId="12" xfId="0" applyNumberFormat="1"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textRotation="90" wrapText="1"/>
    </xf>
    <xf numFmtId="0" fontId="20" fillId="6" borderId="1" xfId="0" applyFont="1" applyFill="1" applyBorder="1" applyAlignment="1">
      <alignment horizontal="center" vertical="center" wrapText="1"/>
    </xf>
    <xf numFmtId="9" fontId="20" fillId="7" borderId="1" xfId="0" applyNumberFormat="1" applyFont="1" applyFill="1" applyBorder="1" applyAlignment="1">
      <alignment horizontal="center" vertical="center" textRotation="90" wrapText="1"/>
    </xf>
    <xf numFmtId="0" fontId="20" fillId="5" borderId="1" xfId="0" applyFont="1" applyFill="1" applyBorder="1" applyAlignment="1">
      <alignment horizontal="center" vertical="center"/>
    </xf>
    <xf numFmtId="0" fontId="20" fillId="5" borderId="11" xfId="0" applyFont="1" applyFill="1" applyBorder="1" applyAlignment="1">
      <alignment horizontal="center" vertical="center"/>
    </xf>
    <xf numFmtId="0" fontId="20" fillId="5" borderId="1" xfId="0" applyFont="1" applyFill="1" applyBorder="1" applyAlignment="1">
      <alignment horizontal="center" vertical="center" wrapText="1"/>
    </xf>
    <xf numFmtId="0" fontId="20" fillId="5" borderId="11" xfId="0" applyFont="1" applyFill="1" applyBorder="1" applyAlignment="1">
      <alignment horizontal="center" vertical="center" wrapText="1"/>
    </xf>
    <xf numFmtId="0" fontId="15" fillId="2" borderId="8" xfId="0" applyFont="1" applyFill="1" applyBorder="1" applyAlignment="1">
      <alignment horizontal="left" vertical="center" wrapText="1"/>
    </xf>
    <xf numFmtId="0" fontId="15" fillId="2" borderId="9"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20" fillId="6" borderId="1" xfId="0" applyFont="1" applyFill="1" applyBorder="1" applyAlignment="1">
      <alignment horizontal="center" vertical="center" textRotation="90" wrapText="1"/>
    </xf>
    <xf numFmtId="0" fontId="20" fillId="6" borderId="11" xfId="0" applyFont="1" applyFill="1" applyBorder="1" applyAlignment="1">
      <alignment horizontal="center" vertical="center" textRotation="90" wrapText="1"/>
    </xf>
    <xf numFmtId="0" fontId="20" fillId="6" borderId="11" xfId="0" applyFont="1" applyFill="1" applyBorder="1" applyAlignment="1">
      <alignment horizontal="center" vertical="center" wrapText="1"/>
    </xf>
    <xf numFmtId="0" fontId="20" fillId="6" borderId="12" xfId="0" applyFont="1" applyFill="1" applyBorder="1" applyAlignment="1">
      <alignment horizontal="center" vertical="center" wrapText="1"/>
    </xf>
    <xf numFmtId="0" fontId="20" fillId="4" borderId="1" xfId="0" applyFont="1" applyFill="1" applyBorder="1" applyAlignment="1">
      <alignment horizontal="center" vertical="center" wrapText="1"/>
    </xf>
    <xf numFmtId="0" fontId="20" fillId="4" borderId="11" xfId="0" applyFont="1" applyFill="1" applyBorder="1" applyAlignment="1">
      <alignment horizontal="center" vertical="center" wrapText="1"/>
    </xf>
    <xf numFmtId="0" fontId="16" fillId="0" borderId="1" xfId="0" applyFont="1" applyBorder="1" applyAlignment="1">
      <alignment horizontal="center" vertical="center"/>
    </xf>
    <xf numFmtId="0" fontId="15" fillId="2" borderId="9" xfId="0" applyFont="1" applyFill="1" applyBorder="1" applyAlignment="1">
      <alignment horizontal="center"/>
    </xf>
    <xf numFmtId="0" fontId="16" fillId="4" borderId="1" xfId="0" applyFont="1" applyFill="1" applyBorder="1" applyAlignment="1">
      <alignment horizontal="center" vertical="center" textRotation="90"/>
    </xf>
    <xf numFmtId="0" fontId="20" fillId="4" borderId="1" xfId="0" applyFont="1" applyFill="1" applyBorder="1" applyAlignment="1">
      <alignment horizontal="center" vertical="center"/>
    </xf>
    <xf numFmtId="0" fontId="20" fillId="4" borderId="11" xfId="0" applyFont="1" applyFill="1" applyBorder="1" applyAlignment="1">
      <alignment horizontal="center" vertical="center"/>
    </xf>
    <xf numFmtId="0" fontId="15" fillId="2" borderId="1" xfId="0" applyFont="1" applyFill="1" applyBorder="1" applyAlignment="1">
      <alignment horizontal="left" vertical="top" wrapText="1"/>
    </xf>
    <xf numFmtId="0" fontId="20" fillId="6" borderId="1" xfId="0" applyFont="1" applyFill="1" applyBorder="1" applyAlignment="1">
      <alignment horizontal="center" vertical="center"/>
    </xf>
    <xf numFmtId="0" fontId="20" fillId="7" borderId="1" xfId="0" applyFont="1" applyFill="1" applyBorder="1" applyAlignment="1">
      <alignment horizontal="center" vertical="center"/>
    </xf>
    <xf numFmtId="0" fontId="20" fillId="8" borderId="1" xfId="0" applyFont="1" applyFill="1" applyBorder="1" applyAlignment="1">
      <alignment horizontal="center" vertical="center"/>
    </xf>
    <xf numFmtId="0" fontId="17" fillId="3" borderId="1" xfId="0" applyFont="1" applyFill="1" applyBorder="1" applyAlignment="1">
      <alignment horizontal="left" vertical="center"/>
    </xf>
    <xf numFmtId="0" fontId="38" fillId="2" borderId="1" xfId="0" applyFont="1" applyFill="1" applyBorder="1" applyAlignment="1" applyProtection="1">
      <alignment horizontal="center" vertical="center"/>
      <protection locked="0"/>
    </xf>
    <xf numFmtId="0" fontId="38" fillId="2" borderId="1" xfId="0" applyFont="1" applyFill="1" applyBorder="1" applyAlignment="1" applyProtection="1">
      <alignment horizontal="center" vertical="center" wrapText="1"/>
      <protection locked="0"/>
    </xf>
    <xf numFmtId="0" fontId="54" fillId="29" borderId="60" xfId="0" applyFont="1" applyFill="1" applyBorder="1" applyAlignment="1">
      <alignment horizontal="left"/>
    </xf>
    <xf numFmtId="0" fontId="54" fillId="29" borderId="61" xfId="0" applyFont="1" applyFill="1" applyBorder="1" applyAlignment="1">
      <alignment horizontal="left"/>
    </xf>
    <xf numFmtId="0" fontId="54" fillId="29" borderId="62" xfId="0" applyFont="1" applyFill="1" applyBorder="1" applyAlignment="1">
      <alignment horizontal="left"/>
    </xf>
    <xf numFmtId="0" fontId="0" fillId="0" borderId="0" xfId="0" applyAlignment="1">
      <alignment horizontal="left" vertical="center" wrapText="1"/>
    </xf>
    <xf numFmtId="0" fontId="28" fillId="2" borderId="8" xfId="0" applyFont="1" applyFill="1" applyBorder="1" applyAlignment="1">
      <alignment horizontal="center" vertical="top" wrapText="1"/>
    </xf>
    <xf numFmtId="0" fontId="28" fillId="2" borderId="9" xfId="0" applyFont="1" applyFill="1" applyBorder="1" applyAlignment="1">
      <alignment horizontal="center" vertical="top" wrapText="1"/>
    </xf>
    <xf numFmtId="0" fontId="28" fillId="2" borderId="10" xfId="0" applyFont="1" applyFill="1" applyBorder="1" applyAlignment="1">
      <alignment horizontal="center" vertical="top" wrapText="1"/>
    </xf>
    <xf numFmtId="0" fontId="28" fillId="2" borderId="1" xfId="0" applyFont="1" applyFill="1" applyBorder="1" applyAlignment="1">
      <alignment horizontal="center" vertical="top" wrapText="1"/>
    </xf>
    <xf numFmtId="0" fontId="2" fillId="0" borderId="0" xfId="0" applyFont="1" applyAlignment="1">
      <alignment horizontal="left" vertical="center" wrapText="1"/>
    </xf>
    <xf numFmtId="0" fontId="22" fillId="0" borderId="1" xfId="0"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protection locked="0"/>
    </xf>
    <xf numFmtId="14" fontId="15" fillId="0" borderId="11" xfId="0" applyNumberFormat="1" applyFont="1" applyBorder="1" applyAlignment="1" applyProtection="1">
      <alignment horizontal="center" vertical="center" wrapText="1"/>
      <protection locked="0"/>
    </xf>
    <xf numFmtId="14" fontId="15" fillId="0" borderId="12" xfId="0" applyNumberFormat="1" applyFont="1" applyBorder="1" applyAlignment="1" applyProtection="1">
      <alignment horizontal="center" vertical="center" wrapText="1"/>
      <protection locked="0"/>
    </xf>
    <xf numFmtId="9" fontId="0" fillId="0" borderId="1" xfId="0" applyNumberFormat="1" applyBorder="1" applyAlignment="1">
      <alignment horizontal="center" vertical="center" wrapText="1"/>
    </xf>
    <xf numFmtId="0" fontId="19" fillId="2" borderId="1" xfId="0" applyFont="1" applyFill="1" applyBorder="1" applyAlignment="1">
      <alignment horizontal="center" vertical="top" wrapText="1"/>
    </xf>
    <xf numFmtId="0" fontId="18" fillId="2" borderId="1" xfId="0" applyFont="1" applyFill="1" applyBorder="1" applyAlignment="1" applyProtection="1">
      <alignment horizontal="center" vertical="center"/>
      <protection locked="0"/>
    </xf>
    <xf numFmtId="0" fontId="19" fillId="2" borderId="8" xfId="0" applyFont="1" applyFill="1" applyBorder="1" applyAlignment="1">
      <alignment horizontal="center" vertical="top" wrapText="1"/>
    </xf>
    <xf numFmtId="0" fontId="19" fillId="2" borderId="9" xfId="0" applyFont="1" applyFill="1" applyBorder="1" applyAlignment="1">
      <alignment horizontal="center" vertical="top" wrapText="1"/>
    </xf>
    <xf numFmtId="0" fontId="19" fillId="2" borderId="10" xfId="0" applyFont="1" applyFill="1" applyBorder="1" applyAlignment="1">
      <alignment horizontal="center" vertical="top" wrapText="1"/>
    </xf>
    <xf numFmtId="0" fontId="57" fillId="33" borderId="52" xfId="0" applyFont="1" applyFill="1" applyBorder="1" applyAlignment="1">
      <alignment horizontal="center" vertical="center"/>
    </xf>
    <xf numFmtId="0" fontId="57" fillId="33" borderId="53" xfId="0" applyFont="1" applyFill="1" applyBorder="1" applyAlignment="1">
      <alignment horizontal="center" vertical="center"/>
    </xf>
    <xf numFmtId="0" fontId="57" fillId="33" borderId="54" xfId="0" applyFont="1" applyFill="1" applyBorder="1" applyAlignment="1">
      <alignment horizontal="center" vertical="center"/>
    </xf>
    <xf numFmtId="0" fontId="57" fillId="33" borderId="55" xfId="0" applyFont="1" applyFill="1" applyBorder="1" applyAlignment="1">
      <alignment horizontal="center" vertical="center"/>
    </xf>
    <xf numFmtId="0" fontId="57" fillId="33" borderId="0" xfId="0" applyFont="1" applyFill="1" applyAlignment="1">
      <alignment horizontal="center" vertical="center"/>
    </xf>
    <xf numFmtId="0" fontId="57" fillId="33" borderId="56" xfId="0" applyFont="1" applyFill="1" applyBorder="1" applyAlignment="1">
      <alignment horizontal="center" vertical="center"/>
    </xf>
    <xf numFmtId="0" fontId="57" fillId="33" borderId="57" xfId="0" applyFont="1" applyFill="1" applyBorder="1" applyAlignment="1">
      <alignment horizontal="center" vertical="center"/>
    </xf>
    <xf numFmtId="0" fontId="57" fillId="33" borderId="58" xfId="0" applyFont="1" applyFill="1" applyBorder="1" applyAlignment="1">
      <alignment horizontal="center" vertical="center"/>
    </xf>
    <xf numFmtId="0" fontId="57" fillId="33" borderId="59" xfId="0" applyFont="1" applyFill="1" applyBorder="1" applyAlignment="1">
      <alignment horizontal="center" vertical="center"/>
    </xf>
    <xf numFmtId="0" fontId="60" fillId="33" borderId="52" xfId="0" applyFont="1" applyFill="1" applyBorder="1" applyAlignment="1">
      <alignment horizontal="left" vertical="center"/>
    </xf>
    <xf numFmtId="0" fontId="60" fillId="33" borderId="53" xfId="0" applyFont="1" applyFill="1" applyBorder="1" applyAlignment="1">
      <alignment horizontal="left" vertical="center"/>
    </xf>
    <xf numFmtId="0" fontId="60" fillId="33" borderId="54" xfId="0" applyFont="1" applyFill="1" applyBorder="1" applyAlignment="1">
      <alignment horizontal="left" vertical="center"/>
    </xf>
    <xf numFmtId="0" fontId="60" fillId="33" borderId="55" xfId="0" applyFont="1" applyFill="1" applyBorder="1" applyAlignment="1">
      <alignment horizontal="left" vertical="center"/>
    </xf>
    <xf numFmtId="0" fontId="60" fillId="33" borderId="0" xfId="0" applyFont="1" applyFill="1" applyAlignment="1">
      <alignment horizontal="left" vertical="center"/>
    </xf>
    <xf numFmtId="0" fontId="60" fillId="33" borderId="56" xfId="0" applyFont="1" applyFill="1" applyBorder="1" applyAlignment="1">
      <alignment horizontal="left" vertical="center"/>
    </xf>
    <xf numFmtId="0" fontId="60" fillId="33" borderId="57" xfId="0" applyFont="1" applyFill="1" applyBorder="1" applyAlignment="1">
      <alignment horizontal="left" vertical="center"/>
    </xf>
    <xf numFmtId="0" fontId="60" fillId="33" borderId="58" xfId="0" applyFont="1" applyFill="1" applyBorder="1" applyAlignment="1">
      <alignment horizontal="left" vertical="center"/>
    </xf>
    <xf numFmtId="0" fontId="60" fillId="33" borderId="59" xfId="0" applyFont="1" applyFill="1" applyBorder="1" applyAlignment="1">
      <alignment horizontal="left" vertical="center"/>
    </xf>
    <xf numFmtId="0" fontId="0" fillId="0" borderId="21" xfId="0" applyBorder="1" applyAlignment="1" applyProtection="1">
      <alignment horizontal="center" vertical="center" wrapText="1"/>
      <protection locked="0"/>
    </xf>
    <xf numFmtId="0" fontId="20" fillId="0" borderId="21" xfId="0" applyFont="1" applyBorder="1" applyAlignment="1" applyProtection="1">
      <alignment horizontal="center" vertical="center" wrapText="1"/>
      <protection hidden="1"/>
    </xf>
    <xf numFmtId="9" fontId="15" fillId="0" borderId="21" xfId="0" applyNumberFormat="1" applyFont="1" applyBorder="1" applyAlignment="1" applyProtection="1">
      <alignment horizontal="center" vertical="center" wrapText="1"/>
      <protection hidden="1"/>
    </xf>
    <xf numFmtId="0" fontId="20" fillId="0" borderId="21" xfId="0" applyFont="1" applyBorder="1" applyAlignment="1" applyProtection="1">
      <alignment horizontal="center" vertical="center"/>
      <protection hidden="1"/>
    </xf>
    <xf numFmtId="0" fontId="15" fillId="0" borderId="21" xfId="0" applyFont="1" applyBorder="1" applyAlignment="1" applyProtection="1">
      <alignment horizontal="center" vertical="center" wrapText="1"/>
      <protection locked="0"/>
    </xf>
    <xf numFmtId="0" fontId="15" fillId="0" borderId="1" xfId="0" applyFont="1" applyBorder="1" applyAlignment="1">
      <alignment horizontal="center" vertical="top"/>
    </xf>
    <xf numFmtId="0" fontId="15" fillId="0" borderId="1" xfId="0" applyFont="1" applyBorder="1" applyAlignment="1" applyProtection="1">
      <alignment horizontal="center" vertical="top" wrapText="1"/>
      <protection locked="0"/>
    </xf>
    <xf numFmtId="0" fontId="29" fillId="2" borderId="1" xfId="0" applyFont="1" applyFill="1" applyBorder="1" applyAlignment="1" applyProtection="1">
      <alignment horizontal="center" vertical="center" wrapText="1"/>
      <protection locked="0"/>
    </xf>
    <xf numFmtId="0" fontId="29" fillId="2" borderId="1" xfId="0" applyFont="1" applyFill="1" applyBorder="1" applyAlignment="1">
      <alignment horizontal="justify" vertical="center" wrapText="1"/>
    </xf>
    <xf numFmtId="0" fontId="15" fillId="0" borderId="21" xfId="0" applyFont="1" applyBorder="1" applyAlignment="1">
      <alignment horizontal="center" vertical="center"/>
    </xf>
    <xf numFmtId="0" fontId="22" fillId="0" borderId="11" xfId="0" applyFont="1" applyBorder="1" applyAlignment="1" applyProtection="1">
      <alignment horizontal="center" vertical="center" wrapText="1"/>
      <protection locked="0"/>
    </xf>
    <xf numFmtId="0" fontId="22" fillId="0" borderId="21" xfId="0" applyFont="1" applyBorder="1" applyAlignment="1" applyProtection="1">
      <alignment horizontal="center" vertical="center" wrapText="1"/>
      <protection locked="0"/>
    </xf>
    <xf numFmtId="0" fontId="22" fillId="0" borderId="12" xfId="0" applyFont="1" applyBorder="1" applyAlignment="1" applyProtection="1">
      <alignment horizontal="center" vertical="center" wrapText="1"/>
      <protection locked="0"/>
    </xf>
    <xf numFmtId="0" fontId="15" fillId="0" borderId="21" xfId="0" applyFont="1" applyBorder="1" applyAlignment="1" applyProtection="1">
      <alignment horizontal="center" vertical="center"/>
      <protection locked="0"/>
    </xf>
    <xf numFmtId="9" fontId="15" fillId="0" borderId="11" xfId="0" applyNumberFormat="1" applyFont="1" applyBorder="1" applyAlignment="1" applyProtection="1">
      <alignment horizontal="center" vertical="center" wrapText="1"/>
      <protection locked="0"/>
    </xf>
    <xf numFmtId="9" fontId="15" fillId="0" borderId="21" xfId="0" applyNumberFormat="1" applyFont="1" applyBorder="1" applyAlignment="1" applyProtection="1">
      <alignment horizontal="center" vertical="center" wrapText="1"/>
      <protection locked="0"/>
    </xf>
    <xf numFmtId="9" fontId="15" fillId="0" borderId="12" xfId="0" applyNumberFormat="1" applyFont="1" applyBorder="1" applyAlignment="1" applyProtection="1">
      <alignment horizontal="center" vertical="center" wrapText="1"/>
      <protection locked="0"/>
    </xf>
    <xf numFmtId="0" fontId="15" fillId="11" borderId="11" xfId="0" applyFont="1" applyFill="1" applyBorder="1" applyAlignment="1" applyProtection="1">
      <alignment horizontal="center" vertical="center" wrapText="1"/>
      <protection locked="0"/>
    </xf>
    <xf numFmtId="0" fontId="15" fillId="11" borderId="12" xfId="0" applyFont="1" applyFill="1" applyBorder="1" applyAlignment="1" applyProtection="1">
      <alignment horizontal="center" vertical="center" wrapText="1"/>
      <protection locked="0"/>
    </xf>
    <xf numFmtId="0" fontId="29" fillId="2" borderId="12" xfId="0" applyFont="1" applyFill="1" applyBorder="1" applyAlignment="1" applyProtection="1">
      <alignment horizontal="center" vertical="center" wrapText="1"/>
      <protection locked="0"/>
    </xf>
    <xf numFmtId="0" fontId="29" fillId="2" borderId="12" xfId="0" applyFont="1" applyFill="1" applyBorder="1" applyAlignment="1">
      <alignment horizontal="justify" vertical="center" wrapText="1"/>
    </xf>
    <xf numFmtId="0" fontId="15" fillId="12" borderId="1" xfId="0" applyFont="1" applyFill="1" applyBorder="1" applyAlignment="1">
      <alignment horizontal="center" vertical="center"/>
    </xf>
    <xf numFmtId="0" fontId="29" fillId="2" borderId="11" xfId="0" applyFont="1" applyFill="1" applyBorder="1" applyAlignment="1" applyProtection="1">
      <alignment horizontal="center" vertical="center" wrapText="1"/>
      <protection locked="0"/>
    </xf>
    <xf numFmtId="0" fontId="29" fillId="2" borderId="21" xfId="0" applyFont="1" applyFill="1" applyBorder="1" applyAlignment="1" applyProtection="1">
      <alignment horizontal="center" vertical="center" wrapText="1"/>
      <protection locked="0"/>
    </xf>
    <xf numFmtId="0" fontId="29" fillId="2" borderId="11" xfId="0" applyFont="1" applyFill="1" applyBorder="1" applyAlignment="1">
      <alignment horizontal="justify" vertical="center" wrapText="1"/>
    </xf>
    <xf numFmtId="0" fontId="29" fillId="2" borderId="21" xfId="0" applyFont="1" applyFill="1" applyBorder="1" applyAlignment="1">
      <alignment horizontal="justify" vertical="center" wrapText="1"/>
    </xf>
    <xf numFmtId="0" fontId="15" fillId="2" borderId="1" xfId="0" applyFont="1" applyFill="1" applyBorder="1" applyAlignment="1" applyProtection="1">
      <alignment horizontal="center" vertical="center"/>
      <protection locked="0"/>
    </xf>
    <xf numFmtId="9" fontId="0" fillId="0" borderId="1" xfId="0" applyNumberFormat="1" applyBorder="1" applyAlignment="1" applyProtection="1">
      <alignment horizontal="center" vertical="top" wrapText="1"/>
      <protection hidden="1"/>
    </xf>
    <xf numFmtId="0" fontId="2" fillId="0" borderId="1" xfId="0" applyFont="1" applyBorder="1" applyAlignment="1" applyProtection="1">
      <alignment horizontal="center" vertical="top"/>
      <protection hidden="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2" fillId="0" borderId="1" xfId="0" applyFont="1" applyBorder="1" applyAlignment="1" applyProtection="1">
      <alignment horizontal="center" vertical="top" wrapText="1"/>
      <protection hidden="1"/>
    </xf>
    <xf numFmtId="9" fontId="0" fillId="0" borderId="11" xfId="0" applyNumberFormat="1" applyBorder="1" applyAlignment="1" applyProtection="1">
      <alignment horizontal="center" vertical="center" wrapText="1"/>
      <protection locked="0"/>
    </xf>
    <xf numFmtId="9" fontId="0" fillId="0" borderId="12" xfId="0" applyNumberFormat="1" applyBorder="1" applyAlignment="1" applyProtection="1">
      <alignment horizontal="center" vertical="center" wrapText="1"/>
      <protection locked="0"/>
    </xf>
    <xf numFmtId="0" fontId="0" fillId="0" borderId="1" xfId="0" applyBorder="1" applyAlignment="1" applyProtection="1">
      <alignment horizontal="center" vertical="top"/>
      <protection locked="0"/>
    </xf>
    <xf numFmtId="9" fontId="0" fillId="0" borderId="1" xfId="0" applyNumberFormat="1" applyBorder="1" applyAlignment="1" applyProtection="1">
      <alignment vertical="center" wrapText="1"/>
      <protection hidden="1"/>
    </xf>
    <xf numFmtId="0" fontId="0" fillId="0" borderId="11" xfId="0" applyBorder="1" applyAlignment="1" applyProtection="1">
      <alignment horizontal="center" vertical="top" wrapText="1"/>
      <protection locked="0"/>
    </xf>
    <xf numFmtId="0" fontId="0" fillId="0" borderId="12" xfId="0" applyBorder="1" applyAlignment="1" applyProtection="1">
      <alignment horizontal="center" vertical="top" wrapText="1"/>
      <protection locked="0"/>
    </xf>
    <xf numFmtId="0" fontId="0" fillId="0" borderId="1" xfId="0" applyBorder="1" applyAlignment="1" applyProtection="1">
      <alignment horizontal="center" vertical="top" wrapText="1"/>
      <protection locked="0"/>
    </xf>
    <xf numFmtId="0" fontId="8" fillId="0" borderId="1" xfId="0" applyFont="1" applyBorder="1" applyAlignment="1" applyProtection="1">
      <alignment horizontal="center" vertical="top" wrapText="1"/>
      <protection locked="0"/>
    </xf>
    <xf numFmtId="0" fontId="0" fillId="2" borderId="11" xfId="0" applyFill="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2" borderId="11" xfId="0" applyFill="1" applyBorder="1" applyAlignment="1">
      <alignment horizontal="justify" vertical="center" wrapText="1"/>
    </xf>
    <xf numFmtId="0" fontId="31" fillId="19" borderId="22" xfId="0" applyFont="1" applyFill="1" applyBorder="1" applyAlignment="1">
      <alignment horizontal="center" vertical="center" wrapText="1"/>
    </xf>
    <xf numFmtId="0" fontId="33" fillId="0" borderId="34" xfId="0" applyFont="1" applyBorder="1"/>
    <xf numFmtId="0" fontId="30" fillId="0" borderId="26" xfId="0" applyFont="1" applyBorder="1" applyAlignment="1">
      <alignment horizontal="left" vertical="center" wrapText="1"/>
    </xf>
    <xf numFmtId="0" fontId="33" fillId="0" borderId="27" xfId="0" applyFont="1" applyBorder="1"/>
    <xf numFmtId="0" fontId="33" fillId="0" borderId="28" xfId="0" applyFont="1" applyBorder="1"/>
    <xf numFmtId="0" fontId="31" fillId="18" borderId="22" xfId="0" applyFont="1" applyFill="1" applyBorder="1" applyAlignment="1">
      <alignment horizontal="center" vertical="center" textRotation="90" wrapText="1"/>
    </xf>
    <xf numFmtId="0" fontId="31" fillId="17" borderId="26" xfId="0" applyFont="1" applyFill="1" applyBorder="1" applyAlignment="1">
      <alignment horizontal="center" vertical="center" wrapText="1"/>
    </xf>
    <xf numFmtId="0" fontId="31" fillId="16" borderId="22" xfId="0" applyFont="1" applyFill="1" applyBorder="1" applyAlignment="1">
      <alignment horizontal="center" vertical="center"/>
    </xf>
    <xf numFmtId="0" fontId="31" fillId="16" borderId="22" xfId="0" applyFont="1" applyFill="1" applyBorder="1" applyAlignment="1">
      <alignment horizontal="center" vertical="center" wrapText="1"/>
    </xf>
    <xf numFmtId="0" fontId="31" fillId="17" borderId="22" xfId="0" applyFont="1" applyFill="1" applyBorder="1" applyAlignment="1">
      <alignment horizontal="center" vertical="center" textRotation="90" wrapText="1"/>
    </xf>
    <xf numFmtId="0" fontId="31" fillId="17" borderId="22" xfId="0" applyFont="1" applyFill="1" applyBorder="1" applyAlignment="1">
      <alignment horizontal="center" vertical="center" wrapText="1"/>
    </xf>
    <xf numFmtId="0" fontId="37" fillId="15" borderId="22" xfId="0" applyFont="1" applyFill="1" applyBorder="1" applyAlignment="1">
      <alignment horizontal="center" vertical="center" textRotation="90"/>
    </xf>
    <xf numFmtId="0" fontId="31" fillId="15" borderId="22" xfId="0" applyFont="1" applyFill="1" applyBorder="1" applyAlignment="1">
      <alignment horizontal="center" vertical="center"/>
    </xf>
    <xf numFmtId="0" fontId="31" fillId="15" borderId="22" xfId="0" applyFont="1" applyFill="1" applyBorder="1" applyAlignment="1">
      <alignment horizontal="center" vertical="center" wrapText="1"/>
    </xf>
    <xf numFmtId="0" fontId="34" fillId="13" borderId="26" xfId="0" applyFont="1" applyFill="1" applyBorder="1" applyAlignment="1">
      <alignment horizontal="center" vertical="center"/>
    </xf>
    <xf numFmtId="0" fontId="31" fillId="15" borderId="26" xfId="0" applyFont="1" applyFill="1" applyBorder="1" applyAlignment="1">
      <alignment horizontal="center" vertical="center"/>
    </xf>
    <xf numFmtId="0" fontId="31" fillId="16" borderId="26" xfId="0" applyFont="1" applyFill="1" applyBorder="1" applyAlignment="1">
      <alignment horizontal="center" vertical="center"/>
    </xf>
    <xf numFmtId="0" fontId="31" fillId="17" borderId="26" xfId="0" applyFont="1" applyFill="1" applyBorder="1" applyAlignment="1">
      <alignment horizontal="center" vertical="center"/>
    </xf>
    <xf numFmtId="0" fontId="31" fillId="18" borderId="26" xfId="0" applyFont="1" applyFill="1" applyBorder="1" applyAlignment="1">
      <alignment horizontal="center" vertical="center"/>
    </xf>
    <xf numFmtId="0" fontId="31" fillId="19" borderId="26" xfId="0" applyFont="1" applyFill="1" applyBorder="1" applyAlignment="1">
      <alignment horizontal="center" vertical="center"/>
    </xf>
    <xf numFmtId="0" fontId="34" fillId="14" borderId="26" xfId="0" applyFont="1" applyFill="1" applyBorder="1" applyAlignment="1">
      <alignment horizontal="left" vertical="center"/>
    </xf>
    <xf numFmtId="0" fontId="35" fillId="13" borderId="26" xfId="0" applyFont="1" applyFill="1" applyBorder="1" applyAlignment="1">
      <alignment horizontal="center" vertical="center"/>
    </xf>
    <xf numFmtId="0" fontId="34" fillId="14" borderId="26" xfId="0" applyFont="1" applyFill="1" applyBorder="1" applyAlignment="1">
      <alignment horizontal="center" vertical="center"/>
    </xf>
    <xf numFmtId="0" fontId="15" fillId="0" borderId="23" xfId="0" applyFont="1" applyBorder="1" applyAlignment="1">
      <alignment horizontal="center" vertical="center"/>
    </xf>
    <xf numFmtId="0" fontId="33" fillId="0" borderId="24" xfId="0" applyFont="1" applyBorder="1"/>
    <xf numFmtId="0" fontId="33" fillId="0" borderId="25" xfId="0" applyFont="1" applyBorder="1"/>
    <xf numFmtId="0" fontId="33" fillId="0" borderId="29" xfId="0" applyFont="1" applyBorder="1"/>
    <xf numFmtId="0" fontId="0" fillId="0" borderId="0" xfId="0"/>
    <xf numFmtId="0" fontId="33" fillId="0" borderId="30" xfId="0" applyFont="1" applyBorder="1"/>
    <xf numFmtId="0" fontId="33" fillId="0" borderId="31" xfId="0" applyFont="1" applyBorder="1"/>
    <xf numFmtId="0" fontId="33" fillId="0" borderId="32" xfId="0" applyFont="1" applyBorder="1"/>
    <xf numFmtId="0" fontId="33" fillId="0" borderId="33" xfId="0" applyFont="1" applyBorder="1"/>
    <xf numFmtId="0" fontId="31" fillId="0" borderId="26" xfId="0" applyFont="1" applyBorder="1" applyAlignment="1">
      <alignment horizontal="center" vertical="center"/>
    </xf>
    <xf numFmtId="0" fontId="20" fillId="0" borderId="26" xfId="0" applyFont="1" applyBorder="1" applyAlignment="1">
      <alignment horizontal="center" vertical="center"/>
    </xf>
    <xf numFmtId="0" fontId="31" fillId="0" borderId="23" xfId="0" applyFont="1" applyBorder="1" applyAlignment="1">
      <alignment horizontal="center" vertical="center"/>
    </xf>
    <xf numFmtId="0" fontId="6" fillId="2" borderId="8" xfId="0" applyFont="1" applyFill="1" applyBorder="1" applyAlignment="1">
      <alignment horizontal="center" vertical="top" wrapText="1"/>
    </xf>
    <xf numFmtId="0" fontId="6" fillId="2" borderId="9" xfId="0" applyFont="1" applyFill="1" applyBorder="1" applyAlignment="1">
      <alignment horizontal="center" vertical="top" wrapText="1"/>
    </xf>
    <xf numFmtId="0" fontId="6" fillId="2" borderId="10" xfId="0" applyFont="1" applyFill="1" applyBorder="1" applyAlignment="1">
      <alignment horizontal="center" vertical="top" wrapText="1"/>
    </xf>
    <xf numFmtId="0" fontId="2" fillId="0" borderId="1" xfId="0" applyFont="1" applyBorder="1" applyAlignment="1">
      <alignment horizontal="center" vertical="center" wrapText="1"/>
    </xf>
    <xf numFmtId="0" fontId="15" fillId="0" borderId="35" xfId="0" applyFont="1" applyBorder="1" applyAlignment="1" applyProtection="1">
      <alignment horizontal="center" vertical="center" wrapText="1"/>
      <protection locked="0"/>
    </xf>
    <xf numFmtId="0" fontId="15" fillId="0" borderId="39" xfId="0" applyFont="1" applyBorder="1" applyAlignment="1" applyProtection="1">
      <alignment horizontal="center" vertical="center" wrapText="1"/>
      <protection locked="0"/>
    </xf>
    <xf numFmtId="0" fontId="22" fillId="0" borderId="35" xfId="0" applyFont="1" applyBorder="1" applyAlignment="1" applyProtection="1">
      <alignment horizontal="center" vertical="center" wrapText="1"/>
      <protection locked="0"/>
    </xf>
    <xf numFmtId="0" fontId="22" fillId="0" borderId="39" xfId="0" applyFont="1" applyBorder="1" applyAlignment="1" applyProtection="1">
      <alignment horizontal="center" vertical="center" wrapText="1"/>
      <protection locked="0"/>
    </xf>
    <xf numFmtId="0" fontId="20" fillId="0" borderId="1" xfId="0" applyFont="1" applyBorder="1" applyAlignment="1">
      <alignment horizontal="center" vertical="center"/>
    </xf>
    <xf numFmtId="0" fontId="5" fillId="2" borderId="1" xfId="0" applyFont="1" applyFill="1" applyBorder="1" applyAlignment="1" applyProtection="1">
      <alignment horizontal="center" vertical="center" wrapText="1"/>
      <protection locked="0"/>
    </xf>
    <xf numFmtId="0" fontId="5" fillId="2" borderId="8" xfId="0" applyFont="1" applyFill="1" applyBorder="1" applyAlignment="1" applyProtection="1">
      <alignment horizontal="center" vertical="center" wrapText="1"/>
      <protection locked="0"/>
    </xf>
    <xf numFmtId="0" fontId="5" fillId="2" borderId="9" xfId="0" applyFont="1" applyFill="1" applyBorder="1" applyAlignment="1" applyProtection="1">
      <alignment horizontal="center" vertical="center" wrapText="1"/>
      <protection locked="0"/>
    </xf>
    <xf numFmtId="0" fontId="5" fillId="2" borderId="10" xfId="0" applyFont="1" applyFill="1" applyBorder="1" applyAlignment="1" applyProtection="1">
      <alignment horizontal="center" vertical="center" wrapText="1"/>
      <protection locked="0"/>
    </xf>
    <xf numFmtId="14" fontId="30" fillId="0" borderId="22" xfId="0" applyNumberFormat="1" applyFont="1" applyBorder="1" applyAlignment="1">
      <alignment horizontal="center" vertical="center"/>
    </xf>
    <xf numFmtId="14" fontId="30" fillId="0" borderId="34" xfId="0" applyNumberFormat="1" applyFont="1" applyBorder="1" applyAlignment="1">
      <alignment horizontal="center" vertical="center"/>
    </xf>
    <xf numFmtId="0" fontId="30" fillId="0" borderId="22"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22" xfId="0" applyFont="1" applyBorder="1" applyAlignment="1">
      <alignment horizontal="center" vertical="center"/>
    </xf>
    <xf numFmtId="0" fontId="30" fillId="0" borderId="34" xfId="0" applyFont="1" applyBorder="1" applyAlignment="1">
      <alignment horizontal="center" vertical="center"/>
    </xf>
    <xf numFmtId="0" fontId="31" fillId="20" borderId="22" xfId="0" applyFont="1" applyFill="1" applyBorder="1" applyAlignment="1">
      <alignment horizontal="left" vertical="center" wrapText="1"/>
    </xf>
    <xf numFmtId="9" fontId="30" fillId="0" borderId="22" xfId="0" applyNumberFormat="1" applyFont="1" applyBorder="1" applyAlignment="1">
      <alignment horizontal="center" vertical="center"/>
    </xf>
    <xf numFmtId="0" fontId="31" fillId="0" borderId="22" xfId="0" applyFont="1" applyBorder="1" applyAlignment="1">
      <alignment horizontal="center" vertical="center"/>
    </xf>
    <xf numFmtId="164" fontId="30" fillId="0" borderId="22" xfId="0" applyNumberFormat="1" applyFont="1" applyBorder="1" applyAlignment="1">
      <alignment horizontal="center" vertical="center"/>
    </xf>
    <xf numFmtId="0" fontId="31" fillId="0" borderId="22" xfId="0" applyFont="1" applyBorder="1" applyAlignment="1">
      <alignment horizontal="center" vertical="center" wrapText="1"/>
    </xf>
    <xf numFmtId="0" fontId="14" fillId="0" borderId="47" xfId="0" applyFont="1" applyBorder="1" applyAlignment="1">
      <alignment horizontal="center" vertical="center" wrapText="1"/>
    </xf>
    <xf numFmtId="9" fontId="30" fillId="0" borderId="22" xfId="0" applyNumberFormat="1" applyFont="1" applyBorder="1" applyAlignment="1">
      <alignment horizontal="center" vertical="center" wrapText="1"/>
    </xf>
    <xf numFmtId="0" fontId="30" fillId="0" borderId="22" xfId="0" applyFont="1" applyBorder="1" applyAlignment="1">
      <alignment horizontal="center" vertical="top"/>
    </xf>
    <xf numFmtId="0" fontId="15" fillId="13" borderId="47" xfId="0" applyFont="1" applyFill="1" applyBorder="1" applyAlignment="1">
      <alignment horizontal="center" vertical="center" wrapText="1"/>
    </xf>
    <xf numFmtId="0" fontId="15" fillId="0" borderId="47" xfId="0" applyFont="1" applyBorder="1" applyAlignment="1">
      <alignment horizontal="center" vertical="center" wrapText="1"/>
    </xf>
    <xf numFmtId="0" fontId="33" fillId="0" borderId="48" xfId="0" applyFont="1" applyBorder="1"/>
    <xf numFmtId="0" fontId="14" fillId="0" borderId="22" xfId="0" applyFont="1" applyBorder="1" applyAlignment="1">
      <alignment horizontal="center" vertical="center" wrapText="1"/>
    </xf>
    <xf numFmtId="0" fontId="15" fillId="0" borderId="22" xfId="0" applyFont="1" applyBorder="1" applyAlignment="1">
      <alignment horizontal="center" vertical="center" wrapText="1"/>
    </xf>
    <xf numFmtId="0" fontId="15" fillId="27" borderId="47" xfId="0" applyFont="1" applyFill="1" applyBorder="1" applyAlignment="1">
      <alignment horizontal="center" vertical="center" wrapText="1"/>
    </xf>
    <xf numFmtId="0" fontId="15" fillId="13" borderId="47" xfId="0" applyFont="1" applyFill="1" applyBorder="1" applyAlignment="1">
      <alignment horizontal="left" vertical="center" wrapText="1"/>
    </xf>
    <xf numFmtId="14" fontId="44" fillId="0" borderId="22" xfId="0" applyNumberFormat="1" applyFont="1" applyBorder="1" applyAlignment="1">
      <alignment horizontal="center" vertical="center"/>
    </xf>
    <xf numFmtId="0" fontId="44" fillId="0" borderId="22" xfId="0" applyFont="1" applyBorder="1" applyAlignment="1">
      <alignment horizontal="center" vertical="center" wrapText="1"/>
    </xf>
    <xf numFmtId="0" fontId="44" fillId="0" borderId="22" xfId="0" applyFont="1" applyBorder="1" applyAlignment="1">
      <alignment horizontal="center" vertical="center"/>
    </xf>
    <xf numFmtId="9" fontId="30" fillId="0" borderId="34" xfId="0" applyNumberFormat="1" applyFont="1" applyBorder="1" applyAlignment="1">
      <alignment horizontal="center" vertical="center"/>
    </xf>
    <xf numFmtId="0" fontId="31" fillId="0" borderId="22" xfId="0" applyFont="1" applyBorder="1" applyAlignment="1">
      <alignment horizontal="center" vertical="center" textRotation="90"/>
    </xf>
    <xf numFmtId="0" fontId="31" fillId="0" borderId="34" xfId="0" applyFont="1" applyBorder="1" applyAlignment="1">
      <alignment horizontal="center" vertical="center" textRotation="90"/>
    </xf>
    <xf numFmtId="0" fontId="30" fillId="0" borderId="22" xfId="0" applyFont="1" applyBorder="1" applyAlignment="1">
      <alignment horizontal="center" vertical="center" textRotation="90"/>
    </xf>
    <xf numFmtId="0" fontId="30" fillId="0" borderId="34" xfId="0" applyFont="1" applyBorder="1" applyAlignment="1">
      <alignment horizontal="center" vertical="center" textRotation="90"/>
    </xf>
    <xf numFmtId="0" fontId="31" fillId="0" borderId="22" xfId="0" applyFont="1" applyBorder="1" applyAlignment="1">
      <alignment horizontal="center" vertical="center" textRotation="90" wrapText="1"/>
    </xf>
    <xf numFmtId="0" fontId="31" fillId="0" borderId="34" xfId="0" applyFont="1" applyBorder="1" applyAlignment="1">
      <alignment horizontal="center" vertical="center" textRotation="90" wrapText="1"/>
    </xf>
    <xf numFmtId="0" fontId="48" fillId="0" borderId="22" xfId="0" applyFont="1" applyBorder="1" applyAlignment="1">
      <alignment horizontal="center" vertical="center" wrapText="1"/>
    </xf>
    <xf numFmtId="9" fontId="47" fillId="0" borderId="22" xfId="0" applyNumberFormat="1" applyFont="1" applyBorder="1" applyAlignment="1">
      <alignment horizontal="center" vertical="center" wrapText="1"/>
    </xf>
    <xf numFmtId="9" fontId="30" fillId="0" borderId="44" xfId="0" applyNumberFormat="1" applyFont="1" applyBorder="1" applyAlignment="1">
      <alignment horizontal="center" vertical="center" wrapText="1"/>
    </xf>
    <xf numFmtId="0" fontId="31" fillId="0" borderId="44" xfId="0" applyFont="1" applyBorder="1" applyAlignment="1">
      <alignment horizontal="center" vertical="center" wrapText="1"/>
    </xf>
    <xf numFmtId="9" fontId="44" fillId="0" borderId="22" xfId="0" applyNumberFormat="1" applyFont="1" applyBorder="1" applyAlignment="1">
      <alignment horizontal="center" vertical="center" wrapText="1"/>
    </xf>
    <xf numFmtId="0" fontId="31" fillId="0" borderId="44" xfId="0" applyFont="1" applyBorder="1" applyAlignment="1">
      <alignment horizontal="center" vertical="center"/>
    </xf>
    <xf numFmtId="0" fontId="30" fillId="13" borderId="22" xfId="0" applyFont="1" applyFill="1" applyBorder="1" applyAlignment="1">
      <alignment horizontal="center" vertical="center" wrapText="1"/>
    </xf>
    <xf numFmtId="0" fontId="30" fillId="13" borderId="22" xfId="0" applyFont="1" applyFill="1" applyBorder="1" applyAlignment="1">
      <alignment horizontal="left" vertical="center" wrapText="1"/>
    </xf>
    <xf numFmtId="0" fontId="44" fillId="0" borderId="22" xfId="0" applyFont="1" applyBorder="1" applyAlignment="1">
      <alignment horizontal="center" vertical="center" textRotation="90"/>
    </xf>
    <xf numFmtId="9" fontId="45" fillId="0" borderId="22" xfId="0" applyNumberFormat="1" applyFont="1" applyBorder="1" applyAlignment="1">
      <alignment horizontal="center" vertical="center" textRotation="90"/>
    </xf>
    <xf numFmtId="0" fontId="46" fillId="0" borderId="34" xfId="0" applyFont="1" applyBorder="1" applyAlignment="1">
      <alignment textRotation="90"/>
    </xf>
    <xf numFmtId="0" fontId="32" fillId="0" borderId="22" xfId="0" applyFont="1" applyBorder="1" applyAlignment="1">
      <alignment horizontal="center" vertical="center" wrapText="1"/>
    </xf>
    <xf numFmtId="0" fontId="32" fillId="0" borderId="34" xfId="0" applyFont="1" applyBorder="1" applyAlignment="1">
      <alignment horizontal="center" vertical="center" wrapText="1"/>
    </xf>
    <xf numFmtId="0" fontId="31" fillId="24" borderId="26" xfId="0" applyFont="1" applyFill="1" applyBorder="1" applyAlignment="1">
      <alignment horizontal="center" vertical="center" wrapText="1"/>
    </xf>
    <xf numFmtId="0" fontId="31" fillId="25" borderId="22" xfId="0" applyFont="1" applyFill="1" applyBorder="1" applyAlignment="1">
      <alignment horizontal="center" vertical="center" textRotation="90" wrapText="1"/>
    </xf>
    <xf numFmtId="0" fontId="31" fillId="23" borderId="22" xfId="0" applyFont="1" applyFill="1" applyBorder="1" applyAlignment="1">
      <alignment horizontal="center" vertical="center" wrapText="1"/>
    </xf>
    <xf numFmtId="0" fontId="33" fillId="0" borderId="44" xfId="0" applyFont="1" applyBorder="1"/>
    <xf numFmtId="0" fontId="37" fillId="22" borderId="22" xfId="0" applyFont="1" applyFill="1" applyBorder="1" applyAlignment="1">
      <alignment horizontal="center" vertical="center" textRotation="90"/>
    </xf>
    <xf numFmtId="0" fontId="31" fillId="22" borderId="22" xfId="0" applyFont="1" applyFill="1" applyBorder="1" applyAlignment="1">
      <alignment horizontal="center" vertical="center"/>
    </xf>
    <xf numFmtId="0" fontId="31" fillId="22" borderId="22" xfId="0" applyFont="1" applyFill="1" applyBorder="1" applyAlignment="1">
      <alignment horizontal="center" vertical="center" wrapText="1"/>
    </xf>
    <xf numFmtId="0" fontId="31" fillId="23" borderId="22" xfId="0" applyFont="1" applyFill="1" applyBorder="1" applyAlignment="1">
      <alignment horizontal="center" vertical="center"/>
    </xf>
    <xf numFmtId="0" fontId="31" fillId="24" borderId="22" xfId="0" applyFont="1" applyFill="1" applyBorder="1" applyAlignment="1">
      <alignment horizontal="center" vertical="center" textRotation="90" wrapText="1"/>
    </xf>
    <xf numFmtId="0" fontId="31" fillId="24" borderId="22" xfId="0" applyFont="1" applyFill="1" applyBorder="1" applyAlignment="1">
      <alignment horizontal="center" vertical="center" wrapText="1"/>
    </xf>
    <xf numFmtId="0" fontId="42" fillId="13" borderId="26" xfId="0" applyFont="1" applyFill="1" applyBorder="1" applyAlignment="1">
      <alignment horizontal="center" vertical="center" wrapText="1"/>
    </xf>
    <xf numFmtId="0" fontId="33" fillId="0" borderId="27" xfId="0" applyFont="1" applyBorder="1" applyAlignment="1">
      <alignment vertical="center"/>
    </xf>
    <xf numFmtId="0" fontId="33" fillId="0" borderId="28" xfId="0" applyFont="1" applyBorder="1" applyAlignment="1">
      <alignment vertical="center"/>
    </xf>
    <xf numFmtId="0" fontId="31" fillId="22" borderId="26" xfId="0" applyFont="1" applyFill="1" applyBorder="1" applyAlignment="1">
      <alignment horizontal="center" vertical="center"/>
    </xf>
    <xf numFmtId="0" fontId="31" fillId="23" borderId="26" xfId="0" applyFont="1" applyFill="1" applyBorder="1" applyAlignment="1">
      <alignment horizontal="center" vertical="center"/>
    </xf>
    <xf numFmtId="0" fontId="31" fillId="24" borderId="26" xfId="0" applyFont="1" applyFill="1" applyBorder="1" applyAlignment="1">
      <alignment horizontal="center" vertical="center"/>
    </xf>
    <xf numFmtId="0" fontId="31" fillId="25" borderId="26" xfId="0" applyFont="1" applyFill="1" applyBorder="1" applyAlignment="1">
      <alignment horizontal="center" vertical="center"/>
    </xf>
    <xf numFmtId="0" fontId="31" fillId="0" borderId="22" xfId="0" applyFont="1" applyBorder="1" applyAlignment="1">
      <alignment horizontal="center" vertical="top"/>
    </xf>
    <xf numFmtId="0" fontId="31" fillId="0" borderId="22" xfId="0" applyFont="1" applyBorder="1" applyAlignment="1">
      <alignment horizontal="left" vertical="center" wrapText="1"/>
    </xf>
    <xf numFmtId="0" fontId="34" fillId="21" borderId="31" xfId="0" applyFont="1" applyFill="1" applyBorder="1" applyAlignment="1">
      <alignment horizontal="left" vertical="center"/>
    </xf>
    <xf numFmtId="0" fontId="35" fillId="13" borderId="31" xfId="0" applyFont="1" applyFill="1" applyBorder="1" applyAlignment="1">
      <alignment horizontal="center" vertical="center"/>
    </xf>
    <xf numFmtId="0" fontId="34" fillId="21" borderId="26" xfId="0" applyFont="1" applyFill="1" applyBorder="1" applyAlignment="1">
      <alignment horizontal="left" vertical="center"/>
    </xf>
    <xf numFmtId="0" fontId="31" fillId="0" borderId="22" xfId="0" applyFont="1" applyBorder="1" applyAlignment="1">
      <alignment horizontal="center" vertical="top" wrapText="1"/>
    </xf>
    <xf numFmtId="9" fontId="30" fillId="0" borderId="22" xfId="0" applyNumberFormat="1" applyFont="1" applyBorder="1" applyAlignment="1">
      <alignment horizontal="center" vertical="top" wrapText="1"/>
    </xf>
    <xf numFmtId="0" fontId="30" fillId="0" borderId="22" xfId="0" applyFont="1" applyBorder="1" applyAlignment="1">
      <alignment horizontal="center" vertical="top" wrapText="1"/>
    </xf>
    <xf numFmtId="0" fontId="30" fillId="0" borderId="22" xfId="0" applyFont="1" applyBorder="1" applyAlignment="1">
      <alignment horizontal="left" vertical="center" wrapText="1"/>
    </xf>
    <xf numFmtId="0" fontId="30" fillId="0" borderId="44" xfId="0" applyFont="1" applyBorder="1" applyAlignment="1">
      <alignment horizontal="center" vertical="center" wrapText="1"/>
    </xf>
    <xf numFmtId="0" fontId="30" fillId="0" borderId="44" xfId="0" applyFont="1" applyBorder="1" applyAlignment="1">
      <alignment horizontal="left" vertical="center" wrapText="1"/>
    </xf>
    <xf numFmtId="0" fontId="30" fillId="0" borderId="44" xfId="0" applyFont="1" applyBorder="1" applyAlignment="1">
      <alignment horizontal="center" vertical="center"/>
    </xf>
    <xf numFmtId="0" fontId="31" fillId="0" borderId="26" xfId="0" applyFont="1" applyBorder="1" applyAlignment="1">
      <alignment horizontal="center" vertical="center" wrapText="1"/>
    </xf>
    <xf numFmtId="0" fontId="37" fillId="0" borderId="22" xfId="0" applyFont="1" applyBorder="1" applyAlignment="1">
      <alignment horizontal="center" vertical="center" textRotation="90"/>
    </xf>
    <xf numFmtId="0" fontId="41" fillId="0" borderId="26" xfId="0" applyFont="1" applyBorder="1" applyAlignment="1">
      <alignment horizontal="center"/>
    </xf>
    <xf numFmtId="0" fontId="35" fillId="0" borderId="26" xfId="0" applyFont="1" applyBorder="1" applyAlignment="1">
      <alignment horizontal="center" vertical="center"/>
    </xf>
    <xf numFmtId="0" fontId="42" fillId="0" borderId="26" xfId="0" applyFont="1" applyBorder="1" applyAlignment="1">
      <alignment horizontal="center" vertical="top" wrapText="1"/>
    </xf>
    <xf numFmtId="0" fontId="41" fillId="0" borderId="26" xfId="0" applyFont="1" applyBorder="1" applyAlignment="1">
      <alignment horizontal="center" vertical="top" wrapText="1"/>
    </xf>
    <xf numFmtId="0" fontId="43" fillId="0" borderId="27" xfId="0" applyFont="1" applyBorder="1"/>
    <xf numFmtId="0" fontId="43" fillId="0" borderId="28" xfId="0" applyFont="1" applyBorder="1"/>
    <xf numFmtId="0" fontId="41" fillId="0" borderId="29" xfId="0" applyFont="1" applyBorder="1" applyAlignment="1">
      <alignment horizontal="center" vertical="center"/>
    </xf>
    <xf numFmtId="0" fontId="33" fillId="0" borderId="0" xfId="0" applyFont="1"/>
    <xf numFmtId="0" fontId="41" fillId="0" borderId="31" xfId="0" applyFont="1" applyBorder="1" applyAlignment="1">
      <alignment horizontal="center" vertical="center"/>
    </xf>
    <xf numFmtId="0" fontId="41" fillId="0" borderId="23" xfId="0" applyFont="1" applyBorder="1" applyAlignment="1">
      <alignment horizontal="center" vertical="center"/>
    </xf>
    <xf numFmtId="0" fontId="41" fillId="0" borderId="22" xfId="0" applyFont="1" applyBorder="1" applyAlignment="1">
      <alignment horizontal="center" wrapText="1"/>
    </xf>
    <xf numFmtId="0" fontId="41" fillId="0" borderId="26" xfId="0" applyFont="1" applyBorder="1" applyAlignment="1">
      <alignment horizontal="center" vertical="center"/>
    </xf>
    <xf numFmtId="0" fontId="19" fillId="2" borderId="1"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9"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0" fillId="2" borderId="41" xfId="0" applyFill="1" applyBorder="1" applyAlignment="1" applyProtection="1">
      <alignment horizontal="center" vertical="center" wrapText="1"/>
      <protection locked="0"/>
    </xf>
    <xf numFmtId="0" fontId="0" fillId="2" borderId="42" xfId="0" applyFill="1" applyBorder="1" applyAlignment="1" applyProtection="1">
      <alignment horizontal="center" vertical="center" wrapText="1"/>
      <protection locked="0"/>
    </xf>
    <xf numFmtId="0" fontId="0" fillId="2" borderId="41" xfId="0" applyFill="1" applyBorder="1" applyAlignment="1">
      <alignment horizontal="justify" vertical="center" wrapText="1"/>
    </xf>
    <xf numFmtId="0" fontId="0" fillId="2" borderId="42" xfId="0" applyFill="1" applyBorder="1" applyAlignment="1">
      <alignment horizontal="justify" vertical="center" wrapText="1"/>
    </xf>
    <xf numFmtId="0" fontId="4" fillId="2" borderId="8"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10" xfId="0" applyFont="1" applyFill="1" applyBorder="1" applyAlignment="1">
      <alignment horizontal="center" vertical="top" wrapText="1"/>
    </xf>
    <xf numFmtId="0" fontId="4" fillId="2" borderId="1" xfId="0" applyFont="1" applyFill="1" applyBorder="1" applyAlignment="1">
      <alignment horizontal="center" vertical="top" wrapText="1"/>
    </xf>
    <xf numFmtId="0" fontId="30" fillId="27" borderId="49" xfId="0" applyFont="1" applyFill="1" applyBorder="1" applyAlignment="1">
      <alignment horizontal="center" vertical="center" wrapText="1"/>
    </xf>
    <xf numFmtId="0" fontId="33" fillId="0" borderId="50" xfId="0" applyFont="1" applyBorder="1"/>
    <xf numFmtId="0" fontId="31" fillId="22" borderId="22" xfId="0" applyFont="1" applyFill="1" applyBorder="1" applyAlignment="1">
      <alignment horizontal="center" vertical="center" textRotation="90"/>
    </xf>
    <xf numFmtId="0" fontId="31" fillId="21" borderId="26" xfId="0" applyFont="1" applyFill="1" applyBorder="1" applyAlignment="1">
      <alignment horizontal="left" vertical="center"/>
    </xf>
    <xf numFmtId="0" fontId="30" fillId="27" borderId="26" xfId="0" applyFont="1" applyFill="1" applyBorder="1" applyAlignment="1">
      <alignment horizontal="center" vertical="center"/>
    </xf>
    <xf numFmtId="0" fontId="30" fillId="13" borderId="26" xfId="0" applyFont="1" applyFill="1" applyBorder="1" applyAlignment="1">
      <alignment horizontal="center" vertical="center" wrapText="1"/>
    </xf>
    <xf numFmtId="0" fontId="30" fillId="27" borderId="26" xfId="0" applyFont="1" applyFill="1" applyBorder="1" applyAlignment="1">
      <alignment horizontal="center" vertical="center" wrapText="1"/>
    </xf>
    <xf numFmtId="0" fontId="30" fillId="0" borderId="29" xfId="0" applyFont="1" applyBorder="1" applyAlignment="1">
      <alignment horizontal="center" vertical="center"/>
    </xf>
    <xf numFmtId="0" fontId="30" fillId="0" borderId="31" xfId="0" applyFont="1" applyBorder="1" applyAlignment="1">
      <alignment horizontal="center" vertical="center"/>
    </xf>
    <xf numFmtId="0" fontId="30" fillId="0" borderId="26" xfId="0" applyFont="1" applyBorder="1" applyAlignment="1">
      <alignment horizontal="center" vertical="center"/>
    </xf>
    <xf numFmtId="0" fontId="30" fillId="0" borderId="23" xfId="0" applyFont="1" applyBorder="1" applyAlignment="1">
      <alignment horizontal="center" vertical="center"/>
    </xf>
    <xf numFmtId="0" fontId="0" fillId="30" borderId="52" xfId="0" applyFill="1" applyBorder="1" applyAlignment="1">
      <alignment horizontal="center" vertical="center"/>
    </xf>
    <xf numFmtId="0" fontId="0" fillId="30" borderId="53" xfId="0" applyFill="1" applyBorder="1" applyAlignment="1">
      <alignment horizontal="center" vertical="center"/>
    </xf>
    <xf numFmtId="0" fontId="0" fillId="30" borderId="54" xfId="0" applyFill="1" applyBorder="1" applyAlignment="1">
      <alignment horizontal="center" vertical="center"/>
    </xf>
    <xf numFmtId="0" fontId="0" fillId="30" borderId="55" xfId="0" applyFill="1" applyBorder="1" applyAlignment="1">
      <alignment horizontal="center" vertical="center"/>
    </xf>
    <xf numFmtId="0" fontId="0" fillId="30" borderId="0" xfId="0" applyFill="1" applyAlignment="1">
      <alignment horizontal="center" vertical="center"/>
    </xf>
    <xf numFmtId="0" fontId="0" fillId="30" borderId="56" xfId="0" applyFill="1" applyBorder="1" applyAlignment="1">
      <alignment horizontal="center" vertical="center"/>
    </xf>
    <xf numFmtId="0" fontId="0" fillId="30" borderId="57" xfId="0" applyFill="1" applyBorder="1" applyAlignment="1">
      <alignment horizontal="center" vertical="center"/>
    </xf>
    <xf numFmtId="0" fontId="0" fillId="30" borderId="58" xfId="0" applyFill="1" applyBorder="1" applyAlignment="1">
      <alignment horizontal="center" vertical="center"/>
    </xf>
    <xf numFmtId="0" fontId="0" fillId="30" borderId="59" xfId="0" applyFill="1" applyBorder="1" applyAlignment="1">
      <alignment horizontal="center" vertical="center"/>
    </xf>
    <xf numFmtId="0" fontId="55" fillId="30" borderId="52" xfId="0" applyFont="1" applyFill="1" applyBorder="1" applyAlignment="1">
      <alignment horizontal="left" vertical="center"/>
    </xf>
    <xf numFmtId="0" fontId="55" fillId="30" borderId="53" xfId="0" applyFont="1" applyFill="1" applyBorder="1" applyAlignment="1">
      <alignment horizontal="left" vertical="center"/>
    </xf>
    <xf numFmtId="0" fontId="55" fillId="30" borderId="54" xfId="0" applyFont="1" applyFill="1" applyBorder="1" applyAlignment="1">
      <alignment horizontal="left" vertical="center"/>
    </xf>
    <xf numFmtId="0" fontId="55" fillId="30" borderId="55" xfId="0" applyFont="1" applyFill="1" applyBorder="1" applyAlignment="1">
      <alignment horizontal="left" vertical="center"/>
    </xf>
    <xf numFmtId="0" fontId="55" fillId="30" borderId="0" xfId="0" applyFont="1" applyFill="1" applyAlignment="1">
      <alignment horizontal="left" vertical="center"/>
    </xf>
    <xf numFmtId="0" fontId="55" fillId="30" borderId="56" xfId="0" applyFont="1" applyFill="1" applyBorder="1" applyAlignment="1">
      <alignment horizontal="left" vertical="center"/>
    </xf>
    <xf numFmtId="0" fontId="55" fillId="30" borderId="57" xfId="0" applyFont="1" applyFill="1" applyBorder="1" applyAlignment="1">
      <alignment horizontal="left" vertical="center"/>
    </xf>
    <xf numFmtId="0" fontId="55" fillId="30" borderId="58" xfId="0" applyFont="1" applyFill="1" applyBorder="1" applyAlignment="1">
      <alignment horizontal="left" vertical="center"/>
    </xf>
    <xf numFmtId="0" fontId="55" fillId="30" borderId="59" xfId="0" applyFont="1" applyFill="1" applyBorder="1" applyAlignment="1">
      <alignment horizontal="left" vertical="center"/>
    </xf>
    <xf numFmtId="0" fontId="62" fillId="31" borderId="60" xfId="0" applyFont="1" applyFill="1" applyBorder="1" applyAlignment="1">
      <alignment horizontal="left"/>
    </xf>
    <xf numFmtId="0" fontId="62" fillId="31" borderId="61" xfId="0" applyFont="1" applyFill="1" applyBorder="1" applyAlignment="1">
      <alignment horizontal="left"/>
    </xf>
    <xf numFmtId="0" fontId="62" fillId="31" borderId="62" xfId="0" applyFont="1" applyFill="1" applyBorder="1" applyAlignment="1">
      <alignment horizontal="left"/>
    </xf>
    <xf numFmtId="0" fontId="2" fillId="0" borderId="12" xfId="0" applyFont="1" applyBorder="1" applyAlignment="1">
      <alignment horizontal="center" vertical="center"/>
    </xf>
    <xf numFmtId="0" fontId="16" fillId="0" borderId="12" xfId="0" applyFont="1" applyBorder="1" applyAlignment="1">
      <alignment horizontal="center" vertical="center"/>
    </xf>
    <xf numFmtId="0" fontId="51" fillId="2" borderId="8" xfId="0" applyFont="1" applyFill="1" applyBorder="1" applyAlignment="1">
      <alignment horizontal="left" vertical="top" wrapText="1"/>
    </xf>
    <xf numFmtId="0" fontId="51" fillId="2" borderId="9" xfId="0" applyFont="1" applyFill="1" applyBorder="1" applyAlignment="1">
      <alignment horizontal="left" vertical="top" wrapText="1"/>
    </xf>
    <xf numFmtId="0" fontId="18" fillId="2" borderId="1" xfId="0" applyFont="1" applyFill="1" applyBorder="1" applyAlignment="1" applyProtection="1">
      <alignment horizontal="center" vertical="center" wrapText="1"/>
      <protection locked="0"/>
    </xf>
    <xf numFmtId="0" fontId="51" fillId="2" borderId="10" xfId="0" applyFont="1" applyFill="1" applyBorder="1" applyAlignment="1">
      <alignment horizontal="left" vertical="top" wrapText="1"/>
    </xf>
    <xf numFmtId="0" fontId="2" fillId="0" borderId="11" xfId="0" applyFont="1" applyBorder="1" applyAlignment="1" applyProtection="1">
      <alignment horizontal="center" vertical="center" textRotation="90" wrapText="1"/>
      <protection hidden="1"/>
    </xf>
    <xf numFmtId="0" fontId="2" fillId="0" borderId="12" xfId="0" applyFont="1" applyBorder="1" applyAlignment="1" applyProtection="1">
      <alignment horizontal="center" vertical="center" textRotation="90" wrapText="1"/>
      <protection hidden="1"/>
    </xf>
    <xf numFmtId="9" fontId="0" fillId="0" borderId="11" xfId="0" applyNumberFormat="1" applyBorder="1" applyAlignment="1" applyProtection="1">
      <alignment horizontal="center" vertical="center"/>
      <protection hidden="1"/>
    </xf>
    <xf numFmtId="9" fontId="0" fillId="0" borderId="12" xfId="0" applyNumberFormat="1" applyBorder="1" applyAlignment="1" applyProtection="1">
      <alignment horizontal="center" vertical="center"/>
      <protection hidden="1"/>
    </xf>
    <xf numFmtId="0" fontId="2" fillId="0" borderId="11" xfId="0" applyFont="1" applyBorder="1" applyAlignment="1" applyProtection="1">
      <alignment horizontal="center" vertical="center" textRotation="90"/>
      <protection hidden="1"/>
    </xf>
    <xf numFmtId="0" fontId="2" fillId="0" borderId="12" xfId="0" applyFont="1" applyBorder="1" applyAlignment="1" applyProtection="1">
      <alignment horizontal="center" vertical="center" textRotation="90"/>
      <protection hidden="1"/>
    </xf>
    <xf numFmtId="0" fontId="0" fillId="0" borderId="11" xfId="0" applyBorder="1" applyAlignment="1" applyProtection="1">
      <alignment horizontal="center" vertical="center" textRotation="90"/>
      <protection locked="0"/>
    </xf>
    <xf numFmtId="0" fontId="0" fillId="0" borderId="12" xfId="0" applyBorder="1" applyAlignment="1" applyProtection="1">
      <alignment horizontal="center" vertical="center" textRotation="90"/>
      <protection locked="0"/>
    </xf>
    <xf numFmtId="0" fontId="0" fillId="0" borderId="11" xfId="0" applyBorder="1" applyAlignment="1">
      <alignment horizontal="center" vertical="center"/>
    </xf>
    <xf numFmtId="0" fontId="0" fillId="0" borderId="12" xfId="0" applyBorder="1" applyAlignment="1">
      <alignment horizontal="center" vertical="center"/>
    </xf>
    <xf numFmtId="0" fontId="9" fillId="0" borderId="11" xfId="0" applyFont="1" applyBorder="1" applyAlignment="1" applyProtection="1">
      <alignment horizontal="center" vertical="center" wrapText="1"/>
      <protection locked="0"/>
    </xf>
    <xf numFmtId="0" fontId="9" fillId="0" borderId="12"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0" fillId="0" borderId="11" xfId="0" applyBorder="1" applyAlignment="1" applyProtection="1">
      <alignment horizontal="center" vertical="center"/>
      <protection hidden="1"/>
    </xf>
    <xf numFmtId="0" fontId="0" fillId="0" borderId="12" xfId="0" applyBorder="1" applyAlignment="1" applyProtection="1">
      <alignment horizontal="center" vertical="center"/>
      <protection hidden="1"/>
    </xf>
    <xf numFmtId="0" fontId="9" fillId="0" borderId="41" xfId="0" applyFont="1" applyBorder="1" applyAlignment="1" applyProtection="1">
      <alignment horizontal="center" vertical="center" wrapText="1"/>
      <protection locked="0"/>
    </xf>
    <xf numFmtId="0" fontId="6" fillId="2" borderId="1" xfId="0" applyFont="1" applyFill="1" applyBorder="1" applyAlignment="1">
      <alignment horizontal="center" vertical="top" wrapText="1"/>
    </xf>
    <xf numFmtId="0" fontId="19" fillId="2" borderId="1" xfId="0" applyFont="1" applyFill="1" applyBorder="1" applyAlignment="1">
      <alignment horizontal="left" vertical="center" wrapText="1"/>
    </xf>
    <xf numFmtId="0" fontId="19" fillId="2" borderId="8" xfId="0" applyFont="1" applyFill="1" applyBorder="1" applyAlignment="1">
      <alignment horizontal="left" vertical="center" wrapText="1"/>
    </xf>
    <xf numFmtId="0" fontId="19" fillId="2" borderId="9" xfId="0" applyFont="1" applyFill="1" applyBorder="1" applyAlignment="1">
      <alignment horizontal="left" vertical="center" wrapText="1"/>
    </xf>
    <xf numFmtId="0" fontId="19" fillId="2" borderId="10" xfId="0" applyFont="1" applyFill="1" applyBorder="1" applyAlignment="1">
      <alignment horizontal="left" vertical="center" wrapText="1"/>
    </xf>
    <xf numFmtId="0" fontId="51" fillId="2" borderId="1" xfId="0" applyFont="1" applyFill="1" applyBorder="1" applyAlignment="1">
      <alignment horizontal="left" vertical="center" wrapText="1"/>
    </xf>
    <xf numFmtId="0" fontId="63" fillId="31" borderId="5" xfId="0" applyFont="1" applyFill="1" applyBorder="1" applyAlignment="1" applyProtection="1">
      <alignment horizontal="left" vertical="center"/>
      <protection locked="0"/>
    </xf>
    <xf numFmtId="0" fontId="63" fillId="31" borderId="6" xfId="0" applyFont="1" applyFill="1" applyBorder="1" applyAlignment="1" applyProtection="1">
      <alignment horizontal="left" vertical="center"/>
      <protection locked="0"/>
    </xf>
    <xf numFmtId="0" fontId="63" fillId="31" borderId="5" xfId="0" applyFont="1" applyFill="1" applyBorder="1" applyAlignment="1">
      <alignment horizontal="left" vertical="center"/>
    </xf>
    <xf numFmtId="0" fontId="63" fillId="31" borderId="6" xfId="0" applyFont="1" applyFill="1" applyBorder="1" applyAlignment="1">
      <alignment horizontal="left" vertical="center"/>
    </xf>
    <xf numFmtId="0" fontId="8" fillId="0" borderId="1" xfId="0" applyFont="1" applyBorder="1" applyAlignment="1" applyProtection="1">
      <alignment horizontal="left" vertical="center" wrapText="1"/>
      <protection locked="0"/>
    </xf>
    <xf numFmtId="0" fontId="38" fillId="2" borderId="1" xfId="0" applyFont="1" applyFill="1" applyBorder="1" applyAlignment="1">
      <alignment horizontal="center" vertical="top" wrapText="1"/>
    </xf>
    <xf numFmtId="0" fontId="38" fillId="2" borderId="8" xfId="0" applyFont="1" applyFill="1" applyBorder="1" applyAlignment="1">
      <alignment horizontal="center" vertical="top" wrapText="1"/>
    </xf>
    <xf numFmtId="0" fontId="38" fillId="2" borderId="9" xfId="0" applyFont="1" applyFill="1" applyBorder="1" applyAlignment="1">
      <alignment horizontal="center" vertical="top" wrapText="1"/>
    </xf>
    <xf numFmtId="0" fontId="38" fillId="2" borderId="10" xfId="0" applyFont="1" applyFill="1" applyBorder="1" applyAlignment="1">
      <alignment horizontal="center" vertical="top" wrapText="1"/>
    </xf>
    <xf numFmtId="0" fontId="20" fillId="8" borderId="11" xfId="0" applyFont="1" applyFill="1" applyBorder="1" applyAlignment="1">
      <alignment horizontal="center" vertical="center" wrapText="1"/>
    </xf>
    <xf numFmtId="0" fontId="20" fillId="7" borderId="11" xfId="0" applyFont="1" applyFill="1" applyBorder="1" applyAlignment="1">
      <alignment horizontal="center" vertical="center" textRotation="90" wrapText="1"/>
    </xf>
    <xf numFmtId="0" fontId="16" fillId="4" borderId="11" xfId="0" applyFont="1" applyFill="1" applyBorder="1" applyAlignment="1">
      <alignment horizontal="center" vertical="center" textRotation="90"/>
    </xf>
    <xf numFmtId="0" fontId="14" fillId="2" borderId="1" xfId="0" applyFont="1" applyFill="1" applyBorder="1" applyAlignment="1">
      <alignment horizontal="center" vertical="top" wrapText="1"/>
    </xf>
    <xf numFmtId="0" fontId="15" fillId="2" borderId="8" xfId="0" applyFont="1" applyFill="1" applyBorder="1" applyAlignment="1">
      <alignment horizontal="center" vertical="top" wrapText="1"/>
    </xf>
    <xf numFmtId="0" fontId="15" fillId="2" borderId="9" xfId="0" applyFont="1" applyFill="1" applyBorder="1" applyAlignment="1">
      <alignment horizontal="center" vertical="top" wrapText="1"/>
    </xf>
    <xf numFmtId="0" fontId="15" fillId="2" borderId="10" xfId="0" applyFont="1" applyFill="1" applyBorder="1" applyAlignment="1">
      <alignment horizontal="center" vertical="top" wrapText="1"/>
    </xf>
    <xf numFmtId="0" fontId="20" fillId="6" borderId="21" xfId="0" applyFont="1" applyFill="1" applyBorder="1" applyAlignment="1">
      <alignment horizontal="center" vertical="center" wrapText="1"/>
    </xf>
    <xf numFmtId="0" fontId="63" fillId="31" borderId="60" xfId="0" applyFont="1" applyFill="1" applyBorder="1" applyAlignment="1" applyProtection="1">
      <alignment horizontal="left" vertical="center"/>
      <protection locked="0"/>
    </xf>
    <xf numFmtId="0" fontId="63" fillId="31" borderId="61" xfId="0" applyFont="1" applyFill="1" applyBorder="1" applyAlignment="1" applyProtection="1">
      <alignment horizontal="left" vertical="center"/>
      <protection locked="0"/>
    </xf>
    <xf numFmtId="0" fontId="63" fillId="31" borderId="62" xfId="0" applyFont="1" applyFill="1" applyBorder="1" applyAlignment="1" applyProtection="1">
      <alignment horizontal="left" vertical="center"/>
      <protection locked="0"/>
    </xf>
    <xf numFmtId="0" fontId="62" fillId="31" borderId="5" xfId="0" applyFont="1" applyFill="1" applyBorder="1" applyAlignment="1">
      <alignment horizontal="left" vertical="center"/>
    </xf>
    <xf numFmtId="0" fontId="62" fillId="31" borderId="6" xfId="0" applyFont="1" applyFill="1" applyBorder="1" applyAlignment="1">
      <alignment horizontal="left" vertical="center"/>
    </xf>
    <xf numFmtId="0" fontId="15" fillId="0" borderId="11" xfId="0" applyFont="1" applyBorder="1" applyAlignment="1" applyProtection="1">
      <alignment horizontal="center" vertical="top" wrapText="1"/>
      <protection locked="0"/>
    </xf>
    <xf numFmtId="0" fontId="15" fillId="0" borderId="12" xfId="0" applyFont="1" applyBorder="1" applyAlignment="1" applyProtection="1">
      <alignment horizontal="center" vertical="top" wrapText="1"/>
      <protection locked="0"/>
    </xf>
    <xf numFmtId="0" fontId="19" fillId="9" borderId="1" xfId="0" applyFont="1" applyFill="1" applyBorder="1" applyAlignment="1">
      <alignment horizontal="center" vertical="top" wrapText="1"/>
    </xf>
    <xf numFmtId="0" fontId="19" fillId="9" borderId="8" xfId="0" applyFont="1" applyFill="1" applyBorder="1" applyAlignment="1">
      <alignment horizontal="center" vertical="top" wrapText="1"/>
    </xf>
    <xf numFmtId="0" fontId="19" fillId="9" borderId="9" xfId="0" applyFont="1" applyFill="1" applyBorder="1" applyAlignment="1">
      <alignment horizontal="center" vertical="top" wrapText="1"/>
    </xf>
    <xf numFmtId="0" fontId="19" fillId="9" borderId="10" xfId="0" applyFont="1" applyFill="1" applyBorder="1" applyAlignment="1">
      <alignment horizontal="center" vertical="top" wrapText="1"/>
    </xf>
    <xf numFmtId="164" fontId="0" fillId="0" borderId="11" xfId="1" applyNumberFormat="1" applyFont="1" applyBorder="1" applyAlignment="1">
      <alignment horizontal="center" vertical="center"/>
    </xf>
    <xf numFmtId="164" fontId="0" fillId="0" borderId="12" xfId="1" applyNumberFormat="1" applyFont="1" applyBorder="1" applyAlignment="1">
      <alignment horizontal="center" vertical="center"/>
    </xf>
    <xf numFmtId="0" fontId="0" fillId="0" borderId="21" xfId="0" applyBorder="1" applyAlignment="1" applyProtection="1">
      <alignment horizontal="center" vertical="top" wrapText="1"/>
      <protection locked="0"/>
    </xf>
    <xf numFmtId="0" fontId="0" fillId="0" borderId="4" xfId="0" applyBorder="1" applyAlignment="1">
      <alignment horizontal="center" vertical="center"/>
    </xf>
    <xf numFmtId="0" fontId="0" fillId="0" borderId="7" xfId="0" applyBorder="1" applyAlignment="1">
      <alignment horizontal="center" vertical="center"/>
    </xf>
    <xf numFmtId="0" fontId="15" fillId="2" borderId="1" xfId="0" applyFont="1" applyFill="1" applyBorder="1" applyAlignment="1" applyProtection="1">
      <alignment horizontal="center" vertical="center" wrapText="1"/>
      <protection locked="0"/>
    </xf>
    <xf numFmtId="0" fontId="15" fillId="2" borderId="1" xfId="0" applyFont="1" applyFill="1" applyBorder="1" applyAlignment="1">
      <alignment horizontal="justify" vertical="center" wrapText="1"/>
    </xf>
    <xf numFmtId="0" fontId="52" fillId="0" borderId="11" xfId="0" applyFont="1" applyBorder="1" applyAlignment="1" applyProtection="1">
      <alignment horizontal="center" vertical="center" wrapText="1"/>
      <protection locked="0"/>
    </xf>
    <xf numFmtId="0" fontId="52" fillId="0" borderId="12"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15" fillId="2" borderId="12" xfId="0" applyFont="1" applyFill="1" applyBorder="1" applyAlignment="1" applyProtection="1">
      <alignment horizontal="center" vertical="center" wrapText="1"/>
      <protection locked="0"/>
    </xf>
    <xf numFmtId="0" fontId="15" fillId="2" borderId="11" xfId="0" applyFont="1" applyFill="1" applyBorder="1" applyAlignment="1">
      <alignment horizontal="justify" vertical="center" wrapText="1"/>
    </xf>
    <xf numFmtId="0" fontId="15" fillId="2" borderId="12" xfId="0" applyFont="1" applyFill="1" applyBorder="1" applyAlignment="1">
      <alignment horizontal="justify" vertical="center" wrapText="1"/>
    </xf>
    <xf numFmtId="0" fontId="38" fillId="2" borderId="1"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5" fillId="0" borderId="22" xfId="0" applyFont="1" applyBorder="1" applyAlignment="1">
      <alignment horizontal="center" vertical="center"/>
    </xf>
    <xf numFmtId="0" fontId="29" fillId="13" borderId="22" xfId="0" applyFont="1" applyFill="1" applyBorder="1" applyAlignment="1">
      <alignment horizontal="center" vertical="center" wrapText="1"/>
    </xf>
    <xf numFmtId="0" fontId="29" fillId="13" borderId="22" xfId="0" applyFont="1" applyFill="1" applyBorder="1" applyAlignment="1">
      <alignment horizontal="left" vertical="center" wrapText="1"/>
    </xf>
    <xf numFmtId="0" fontId="20" fillId="0" borderId="22" xfId="0" applyFont="1" applyBorder="1" applyAlignment="1">
      <alignment horizontal="center" vertical="center" wrapText="1"/>
    </xf>
    <xf numFmtId="9" fontId="15" fillId="0" borderId="22" xfId="0" applyNumberFormat="1" applyFont="1" applyBorder="1" applyAlignment="1">
      <alignment horizontal="center" vertical="center" wrapText="1"/>
    </xf>
    <xf numFmtId="0" fontId="20" fillId="0" borderId="34" xfId="0" applyFont="1" applyBorder="1" applyAlignment="1">
      <alignment horizontal="center" vertical="center" wrapText="1"/>
    </xf>
    <xf numFmtId="0" fontId="20" fillId="0" borderId="22" xfId="0" applyFont="1" applyBorder="1" applyAlignment="1">
      <alignment horizontal="center" vertical="center"/>
    </xf>
    <xf numFmtId="14" fontId="15" fillId="0" borderId="22" xfId="0" applyNumberFormat="1" applyFont="1" applyBorder="1" applyAlignment="1">
      <alignment horizontal="center" vertical="center"/>
    </xf>
    <xf numFmtId="0" fontId="29" fillId="13" borderId="44" xfId="0" applyFont="1" applyFill="1" applyBorder="1" applyAlignment="1">
      <alignment horizontal="center" vertical="center" wrapText="1"/>
    </xf>
    <xf numFmtId="0" fontId="29" fillId="13" borderId="44" xfId="0" applyFont="1" applyFill="1" applyBorder="1" applyAlignment="1">
      <alignment horizontal="left" vertical="center" wrapText="1"/>
    </xf>
    <xf numFmtId="0" fontId="15" fillId="0" borderId="44" xfId="0" applyFont="1" applyBorder="1" applyAlignment="1">
      <alignment horizontal="center" vertical="center"/>
    </xf>
    <xf numFmtId="0" fontId="20" fillId="23" borderId="22" xfId="0" applyFont="1" applyFill="1" applyBorder="1" applyAlignment="1">
      <alignment horizontal="center" vertical="center"/>
    </xf>
    <xf numFmtId="0" fontId="20" fillId="23" borderId="22" xfId="0" applyFont="1" applyFill="1" applyBorder="1" applyAlignment="1">
      <alignment horizontal="center" vertical="center" wrapText="1"/>
    </xf>
    <xf numFmtId="0" fontId="20" fillId="19" borderId="22" xfId="0" applyFont="1" applyFill="1" applyBorder="1" applyAlignment="1">
      <alignment horizontal="center" vertical="center" wrapText="1"/>
    </xf>
    <xf numFmtId="0" fontId="20" fillId="25" borderId="22" xfId="0" applyFont="1" applyFill="1" applyBorder="1" applyAlignment="1">
      <alignment horizontal="center" vertical="center" textRotation="90" wrapText="1"/>
    </xf>
    <xf numFmtId="0" fontId="20" fillId="24" borderId="26" xfId="0" applyFont="1" applyFill="1" applyBorder="1" applyAlignment="1">
      <alignment horizontal="center" vertical="center" wrapText="1"/>
    </xf>
    <xf numFmtId="0" fontId="16" fillId="22" borderId="22" xfId="0" applyFont="1" applyFill="1" applyBorder="1" applyAlignment="1">
      <alignment horizontal="center" vertical="center" textRotation="90"/>
    </xf>
    <xf numFmtId="0" fontId="20" fillId="22" borderId="22" xfId="0" applyFont="1" applyFill="1" applyBorder="1" applyAlignment="1">
      <alignment horizontal="center" vertical="center"/>
    </xf>
    <xf numFmtId="0" fontId="20" fillId="22" borderId="22" xfId="0" applyFont="1" applyFill="1" applyBorder="1" applyAlignment="1">
      <alignment horizontal="center" vertical="center" wrapText="1"/>
    </xf>
    <xf numFmtId="0" fontId="20" fillId="24" borderId="22" xfId="0" applyFont="1" applyFill="1" applyBorder="1" applyAlignment="1">
      <alignment horizontal="center" vertical="center" textRotation="90" wrapText="1"/>
    </xf>
    <xf numFmtId="0" fontId="20" fillId="24" borderId="22" xfId="0" applyFont="1" applyFill="1" applyBorder="1" applyAlignment="1">
      <alignment horizontal="center" vertical="center" wrapText="1"/>
    </xf>
    <xf numFmtId="0" fontId="15" fillId="0" borderId="15" xfId="0" applyFont="1" applyBorder="1" applyAlignment="1">
      <alignment horizontal="left" vertical="center" wrapText="1"/>
    </xf>
    <xf numFmtId="0" fontId="15" fillId="0" borderId="16" xfId="0" applyFont="1" applyBorder="1" applyAlignment="1">
      <alignment horizontal="left" vertical="center" wrapText="1"/>
    </xf>
    <xf numFmtId="0" fontId="15" fillId="0" borderId="17" xfId="0" applyFont="1" applyBorder="1" applyAlignment="1">
      <alignment horizontal="left" vertical="center" wrapText="1"/>
    </xf>
    <xf numFmtId="0" fontId="15" fillId="0" borderId="29" xfId="0" applyFont="1" applyBorder="1" applyAlignment="1">
      <alignment horizontal="center" vertical="center"/>
    </xf>
    <xf numFmtId="0" fontId="31" fillId="0" borderId="31" xfId="0" applyFont="1" applyBorder="1" applyAlignment="1">
      <alignment horizontal="center" vertical="center"/>
    </xf>
    <xf numFmtId="0" fontId="16" fillId="0" borderId="31" xfId="0" applyFont="1" applyBorder="1" applyAlignment="1">
      <alignment horizontal="center" vertical="center"/>
    </xf>
    <xf numFmtId="0" fontId="16" fillId="0" borderId="26" xfId="0" applyFont="1" applyBorder="1" applyAlignment="1">
      <alignment horizontal="center" vertical="center"/>
    </xf>
    <xf numFmtId="0" fontId="19" fillId="13" borderId="26" xfId="0" applyFont="1" applyFill="1" applyBorder="1" applyAlignment="1">
      <alignment horizontal="center" vertical="top" wrapText="1"/>
    </xf>
    <xf numFmtId="0" fontId="20" fillId="22" borderId="26" xfId="0" applyFont="1" applyFill="1" applyBorder="1" applyAlignment="1">
      <alignment horizontal="center" vertical="center"/>
    </xf>
    <xf numFmtId="0" fontId="20" fillId="23" borderId="26" xfId="0" applyFont="1" applyFill="1" applyBorder="1" applyAlignment="1">
      <alignment horizontal="center" vertical="center"/>
    </xf>
    <xf numFmtId="0" fontId="20" fillId="24" borderId="26" xfId="0" applyFont="1" applyFill="1" applyBorder="1" applyAlignment="1">
      <alignment horizontal="center" vertical="center"/>
    </xf>
    <xf numFmtId="0" fontId="20" fillId="25" borderId="26" xfId="0" applyFont="1" applyFill="1" applyBorder="1" applyAlignment="1">
      <alignment horizontal="center" vertical="center"/>
    </xf>
    <xf numFmtId="0" fontId="20" fillId="19" borderId="26" xfId="0" applyFont="1" applyFill="1" applyBorder="1" applyAlignment="1">
      <alignment horizontal="center" vertical="center"/>
    </xf>
    <xf numFmtId="0" fontId="17" fillId="21" borderId="26" xfId="0" applyFont="1" applyFill="1" applyBorder="1" applyAlignment="1">
      <alignment horizontal="left" vertical="center"/>
    </xf>
    <xf numFmtId="0" fontId="18" fillId="13" borderId="26" xfId="0" applyFont="1" applyFill="1" applyBorder="1" applyAlignment="1">
      <alignment horizontal="center" vertical="center"/>
    </xf>
    <xf numFmtId="0" fontId="18" fillId="2" borderId="1" xfId="0" applyFont="1" applyFill="1" applyBorder="1" applyAlignment="1">
      <alignment horizontal="left" vertical="center" wrapText="1"/>
    </xf>
    <xf numFmtId="0" fontId="18" fillId="2" borderId="8" xfId="0" applyFont="1" applyFill="1" applyBorder="1" applyAlignment="1">
      <alignment horizontal="left" vertical="center" wrapText="1"/>
    </xf>
    <xf numFmtId="0" fontId="18" fillId="2" borderId="9" xfId="0" applyFont="1" applyFill="1" applyBorder="1" applyAlignment="1">
      <alignment horizontal="left" vertical="center" wrapText="1"/>
    </xf>
    <xf numFmtId="0" fontId="18" fillId="2" borderId="10" xfId="0" applyFont="1" applyFill="1" applyBorder="1" applyAlignment="1">
      <alignment horizontal="left" vertical="center" wrapText="1"/>
    </xf>
    <xf numFmtId="0" fontId="51" fillId="2" borderId="8" xfId="0" applyFont="1" applyFill="1" applyBorder="1" applyAlignment="1">
      <alignment horizontal="left" vertical="center" wrapText="1"/>
    </xf>
    <xf numFmtId="0" fontId="51" fillId="2" borderId="9" xfId="0" applyFont="1" applyFill="1" applyBorder="1" applyAlignment="1">
      <alignment horizontal="left" vertical="center" wrapText="1"/>
    </xf>
    <xf numFmtId="0" fontId="51" fillId="2" borderId="10" xfId="0" applyFont="1" applyFill="1" applyBorder="1" applyAlignment="1">
      <alignment horizontal="left" vertical="center" wrapText="1"/>
    </xf>
    <xf numFmtId="0" fontId="38" fillId="2" borderId="1" xfId="0" applyFont="1" applyFill="1" applyBorder="1" applyAlignment="1">
      <alignment horizontal="left" vertical="center" wrapText="1"/>
    </xf>
    <xf numFmtId="0" fontId="38" fillId="2" borderId="8" xfId="0" applyFont="1" applyFill="1" applyBorder="1" applyAlignment="1">
      <alignment horizontal="left" vertical="center" wrapText="1"/>
    </xf>
    <xf numFmtId="0" fontId="38" fillId="2" borderId="9" xfId="0" applyFont="1" applyFill="1" applyBorder="1" applyAlignment="1">
      <alignment horizontal="left" vertical="center" wrapText="1"/>
    </xf>
    <xf numFmtId="0" fontId="38" fillId="2" borderId="10" xfId="0" applyFont="1" applyFill="1" applyBorder="1" applyAlignment="1">
      <alignment horizontal="left" vertical="center" wrapText="1"/>
    </xf>
    <xf numFmtId="0" fontId="0" fillId="34" borderId="1" xfId="0" applyFill="1" applyBorder="1" applyAlignment="1">
      <alignment horizontal="center"/>
    </xf>
    <xf numFmtId="9" fontId="15" fillId="0" borderId="1" xfId="0" applyNumberFormat="1" applyFont="1" applyBorder="1" applyAlignment="1" applyProtection="1">
      <alignment horizontal="center" vertical="top" wrapText="1"/>
      <protection hidden="1"/>
    </xf>
    <xf numFmtId="0" fontId="20" fillId="0" borderId="1" xfId="0" applyFont="1" applyBorder="1" applyAlignment="1" applyProtection="1">
      <alignment horizontal="center" vertical="top"/>
      <protection hidden="1"/>
    </xf>
    <xf numFmtId="0" fontId="20" fillId="0" borderId="1" xfId="0" applyFont="1" applyBorder="1" applyAlignment="1" applyProtection="1">
      <alignment horizontal="center" vertical="top" wrapText="1"/>
      <protection hidden="1"/>
    </xf>
    <xf numFmtId="0" fontId="18" fillId="2" borderId="1" xfId="0" applyFont="1" applyFill="1" applyBorder="1" applyAlignment="1">
      <alignment horizontal="center" vertical="top" wrapText="1"/>
    </xf>
    <xf numFmtId="0" fontId="18" fillId="2" borderId="8" xfId="0" applyFont="1" applyFill="1" applyBorder="1" applyAlignment="1">
      <alignment horizontal="center" vertical="top" wrapText="1"/>
    </xf>
    <xf numFmtId="0" fontId="18" fillId="2" borderId="9" xfId="0" applyFont="1" applyFill="1" applyBorder="1" applyAlignment="1">
      <alignment horizontal="center" vertical="top" wrapText="1"/>
    </xf>
    <xf numFmtId="0" fontId="18" fillId="2" borderId="10" xfId="0" applyFont="1" applyFill="1" applyBorder="1" applyAlignment="1">
      <alignment horizontal="center" vertical="top" wrapText="1"/>
    </xf>
    <xf numFmtId="0" fontId="15" fillId="0" borderId="19" xfId="0" applyFont="1" applyBorder="1" applyAlignment="1">
      <alignment horizontal="center" vertical="center"/>
    </xf>
    <xf numFmtId="0" fontId="15" fillId="0" borderId="0" xfId="0" applyFont="1" applyAlignment="1">
      <alignment horizontal="center" vertical="center"/>
    </xf>
    <xf numFmtId="0" fontId="15" fillId="0" borderId="67"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0" xfId="0" applyFill="1"/>
    <xf numFmtId="0" fontId="0" fillId="0" borderId="19" xfId="0" applyFill="1" applyBorder="1" applyAlignment="1">
      <alignment horizontal="center"/>
    </xf>
    <xf numFmtId="0" fontId="0" fillId="0" borderId="0" xfId="0" applyFill="1" applyBorder="1" applyAlignment="1">
      <alignment horizontal="center"/>
    </xf>
    <xf numFmtId="0" fontId="0" fillId="0" borderId="67" xfId="0" applyFill="1" applyBorder="1" applyAlignment="1">
      <alignment horizontal="center" vertical="center"/>
    </xf>
    <xf numFmtId="0" fontId="0" fillId="34" borderId="68" xfId="0" applyFill="1" applyBorder="1" applyAlignment="1">
      <alignment horizontal="center"/>
    </xf>
    <xf numFmtId="0" fontId="0" fillId="34" borderId="13" xfId="0" applyFill="1" applyBorder="1" applyAlignment="1">
      <alignment horizontal="center"/>
    </xf>
    <xf numFmtId="0" fontId="64" fillId="34" borderId="13" xfId="0" applyFont="1" applyFill="1" applyBorder="1" applyAlignment="1">
      <alignment horizontal="left" vertical="center"/>
    </xf>
    <xf numFmtId="0" fontId="0" fillId="34" borderId="70" xfId="0" applyFill="1" applyBorder="1" applyAlignment="1">
      <alignment horizontal="center"/>
    </xf>
    <xf numFmtId="0" fontId="0" fillId="34" borderId="72" xfId="0" applyFill="1" applyBorder="1" applyAlignment="1">
      <alignment horizontal="center"/>
    </xf>
    <xf numFmtId="0" fontId="0" fillId="34" borderId="43" xfId="0" applyFill="1" applyBorder="1" applyAlignment="1">
      <alignment horizontal="center"/>
    </xf>
    <xf numFmtId="0" fontId="0" fillId="0" borderId="19" xfId="0" applyFill="1" applyBorder="1" applyAlignment="1">
      <alignment horizontal="center" vertical="center"/>
    </xf>
    <xf numFmtId="0" fontId="0" fillId="0" borderId="0" xfId="0" applyFill="1" applyBorder="1" applyAlignment="1">
      <alignment horizontal="center" vertical="center"/>
    </xf>
    <xf numFmtId="0" fontId="15" fillId="0" borderId="0"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65" fillId="34" borderId="60" xfId="0" applyFont="1" applyFill="1" applyBorder="1" applyAlignment="1">
      <alignment horizontal="left"/>
    </xf>
    <xf numFmtId="0" fontId="65" fillId="34" borderId="61" xfId="0" applyFont="1" applyFill="1" applyBorder="1" applyAlignment="1">
      <alignment horizontal="left"/>
    </xf>
    <xf numFmtId="0" fontId="65" fillId="34" borderId="62" xfId="0" applyFont="1" applyFill="1" applyBorder="1" applyAlignment="1">
      <alignment horizontal="left"/>
    </xf>
    <xf numFmtId="0" fontId="66" fillId="34" borderId="13" xfId="0" applyFont="1" applyFill="1" applyBorder="1" applyAlignment="1">
      <alignment horizontal="left" vertical="center"/>
    </xf>
    <xf numFmtId="0" fontId="66" fillId="34" borderId="69" xfId="0" applyFont="1" applyFill="1" applyBorder="1" applyAlignment="1">
      <alignment horizontal="left" vertical="center"/>
    </xf>
    <xf numFmtId="0" fontId="66" fillId="34" borderId="1" xfId="0" applyFont="1" applyFill="1" applyBorder="1" applyAlignment="1">
      <alignment horizontal="left" vertical="center"/>
    </xf>
    <xf numFmtId="0" fontId="66" fillId="34" borderId="71" xfId="0" applyFont="1" applyFill="1" applyBorder="1" applyAlignment="1">
      <alignment horizontal="left" vertical="center"/>
    </xf>
    <xf numFmtId="0" fontId="66" fillId="34" borderId="43" xfId="0" applyFont="1" applyFill="1" applyBorder="1" applyAlignment="1">
      <alignment horizontal="left" vertical="center"/>
    </xf>
    <xf numFmtId="0" fontId="66" fillId="34" borderId="73" xfId="0" applyFont="1" applyFill="1" applyBorder="1" applyAlignment="1">
      <alignment horizontal="left" vertical="center"/>
    </xf>
  </cellXfs>
  <cellStyles count="2">
    <cellStyle name="Normal" xfId="0" builtinId="0"/>
    <cellStyle name="Porcentaje" xfId="1" builtinId="5"/>
  </cellStyles>
  <dxfs count="1951">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patternType="solid">
          <fgColor rgb="FFFFC7CE"/>
          <bgColor rgb="FFFFC7CE"/>
        </patternFill>
      </fill>
    </dxf>
    <dxf>
      <font>
        <color rgb="FF9C0006"/>
      </font>
      <fill>
        <patternFill>
          <bgColor rgb="FFFFC7CE"/>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patternType="solid">
          <fgColor rgb="FFFFC7CE"/>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548135"/>
          <bgColor rgb="FF548135"/>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24994659260841701"/>
        </patternFill>
      </fill>
    </dxf>
    <dxf>
      <fill>
        <patternFill>
          <bgColor rgb="FF92D050"/>
        </patternFill>
      </fill>
    </dxf>
    <dxf>
      <fill>
        <patternFill>
          <bgColor rgb="FFFFFF00"/>
        </patternFill>
      </fill>
    </dxf>
    <dxf>
      <fill>
        <patternFill>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colors>
    <mruColors>
      <color rgb="FFFFCC00"/>
      <color rgb="FFE96B49"/>
      <color rgb="FF660066"/>
      <color rgb="FF9966FF"/>
      <color rgb="FF6600FF"/>
      <color rgb="FFE3471D"/>
      <color rgb="FFCC3300"/>
      <color rgb="FFCC0000"/>
      <color rgb="FF009999"/>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9" Type="http://schemas.openxmlformats.org/officeDocument/2006/relationships/externalLink" Target="externalLinks/externalLink20.xml"/><Relationship Id="rId21" Type="http://schemas.openxmlformats.org/officeDocument/2006/relationships/externalLink" Target="externalLinks/externalLink2.xml"/><Relationship Id="rId34" Type="http://schemas.openxmlformats.org/officeDocument/2006/relationships/externalLink" Target="externalLinks/externalLink15.xml"/><Relationship Id="rId42" Type="http://schemas.openxmlformats.org/officeDocument/2006/relationships/externalLink" Target="externalLinks/externalLink23.xml"/><Relationship Id="rId47" Type="http://schemas.openxmlformats.org/officeDocument/2006/relationships/externalLink" Target="externalLinks/externalLink28.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10.xml"/><Relationship Id="rId11" Type="http://schemas.openxmlformats.org/officeDocument/2006/relationships/worksheet" Target="worksheets/sheet11.xml"/><Relationship Id="rId24" Type="http://schemas.openxmlformats.org/officeDocument/2006/relationships/externalLink" Target="externalLinks/externalLink5.xml"/><Relationship Id="rId32" Type="http://schemas.openxmlformats.org/officeDocument/2006/relationships/externalLink" Target="externalLinks/externalLink13.xml"/><Relationship Id="rId37" Type="http://schemas.openxmlformats.org/officeDocument/2006/relationships/externalLink" Target="externalLinks/externalLink18.xml"/><Relationship Id="rId40" Type="http://schemas.openxmlformats.org/officeDocument/2006/relationships/externalLink" Target="externalLinks/externalLink21.xml"/><Relationship Id="rId45" Type="http://schemas.openxmlformats.org/officeDocument/2006/relationships/externalLink" Target="externalLinks/externalLink26.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2.xml"/><Relationship Id="rId44" Type="http://schemas.openxmlformats.org/officeDocument/2006/relationships/externalLink" Target="externalLinks/externalLink25.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externalLink" Target="externalLinks/externalLink8.xml"/><Relationship Id="rId30" Type="http://schemas.openxmlformats.org/officeDocument/2006/relationships/externalLink" Target="externalLinks/externalLink11.xml"/><Relationship Id="rId35" Type="http://schemas.openxmlformats.org/officeDocument/2006/relationships/externalLink" Target="externalLinks/externalLink16.xml"/><Relationship Id="rId43" Type="http://schemas.openxmlformats.org/officeDocument/2006/relationships/externalLink" Target="externalLinks/externalLink24.xml"/><Relationship Id="rId48" Type="http://schemas.openxmlformats.org/officeDocument/2006/relationships/externalLink" Target="externalLinks/externalLink29.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33" Type="http://schemas.openxmlformats.org/officeDocument/2006/relationships/externalLink" Target="externalLinks/externalLink14.xml"/><Relationship Id="rId38" Type="http://schemas.openxmlformats.org/officeDocument/2006/relationships/externalLink" Target="externalLinks/externalLink19.xml"/><Relationship Id="rId46" Type="http://schemas.openxmlformats.org/officeDocument/2006/relationships/externalLink" Target="externalLinks/externalLink27.xml"/><Relationship Id="rId20" Type="http://schemas.openxmlformats.org/officeDocument/2006/relationships/externalLink" Target="externalLinks/externalLink1.xml"/><Relationship Id="rId41" Type="http://schemas.openxmlformats.org/officeDocument/2006/relationships/externalLink" Target="externalLinks/externalLink2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externalLink" Target="externalLinks/externalLink9.xml"/><Relationship Id="rId36" Type="http://schemas.openxmlformats.org/officeDocument/2006/relationships/externalLink" Target="externalLinks/externalLink17.xml"/><Relationship Id="rId49" Type="http://schemas.openxmlformats.org/officeDocument/2006/relationships/externalLink" Target="externalLinks/externalLink30.xml"/></Relationships>
</file>

<file path=xl/drawings/_rels/drawing1.xml.rels><?xml version="1.0" encoding="UTF-8" standalone="yes"?>
<Relationships xmlns="http://schemas.openxmlformats.org/package/2006/relationships"><Relationship Id="rId8" Type="http://schemas.openxmlformats.org/officeDocument/2006/relationships/hyperlink" Target="#'DESARROLLO EDUCATIVO '!A1"/><Relationship Id="rId13" Type="http://schemas.openxmlformats.org/officeDocument/2006/relationships/hyperlink" Target="#'GESTION DOCUMENTAL '!A1"/><Relationship Id="rId18" Type="http://schemas.openxmlformats.org/officeDocument/2006/relationships/hyperlink" Target="#'TALENTO HUMANO '!A1"/><Relationship Id="rId3" Type="http://schemas.openxmlformats.org/officeDocument/2006/relationships/hyperlink" Target="#'GESTION DE LAS COMUNICACIONES '!A1"/><Relationship Id="rId7" Type="http://schemas.openxmlformats.org/officeDocument/2006/relationships/hyperlink" Target="#'SALUD Y PROTECCION SOCIAL '!A1"/><Relationship Id="rId12" Type="http://schemas.openxmlformats.org/officeDocument/2006/relationships/hyperlink" Target="#'G. DESARROLLO SOSTENIBLE '!A1"/><Relationship Id="rId17" Type="http://schemas.openxmlformats.org/officeDocument/2006/relationships/hyperlink" Target="#'GESTION TRIBUTARIA '!A1"/><Relationship Id="rId2" Type="http://schemas.openxmlformats.org/officeDocument/2006/relationships/image" Target="../media/image1.jpeg"/><Relationship Id="rId16" Type="http://schemas.openxmlformats.org/officeDocument/2006/relationships/hyperlink" Target="#'GESTION FINANCIERA '!A1"/><Relationship Id="rId20" Type="http://schemas.openxmlformats.org/officeDocument/2006/relationships/hyperlink" Target="#'CONTROL Y EVALUACION '!A1"/><Relationship Id="rId1" Type="http://schemas.openxmlformats.org/officeDocument/2006/relationships/hyperlink" Target="#'GESTION CONTRACTUAL '!A1"/><Relationship Id="rId6" Type="http://schemas.openxmlformats.org/officeDocument/2006/relationships/hyperlink" Target="#'GESTION DE INFO ESTADISTICA'!A1"/><Relationship Id="rId11" Type="http://schemas.openxmlformats.org/officeDocument/2006/relationships/hyperlink" Target="#'G. ORDENAMIENTO TERRITORIAL '!A1"/><Relationship Id="rId5" Type="http://schemas.openxmlformats.org/officeDocument/2006/relationships/hyperlink" Target="#'DIRECCIONAMIENTO Y PLANEACION E'!A1"/><Relationship Id="rId15" Type="http://schemas.openxmlformats.org/officeDocument/2006/relationships/hyperlink" Target="#'BIENES Y SERVICIOS '!A1"/><Relationship Id="rId10" Type="http://schemas.openxmlformats.org/officeDocument/2006/relationships/hyperlink" Target="#'DESARROLLO ECONOMICO '!A1"/><Relationship Id="rId19" Type="http://schemas.openxmlformats.org/officeDocument/2006/relationships/image" Target="../media/image2.png"/><Relationship Id="rId4" Type="http://schemas.openxmlformats.org/officeDocument/2006/relationships/hyperlink" Target="#'RELACIONAMIENTO CON EL CIUDADAN'!A1"/><Relationship Id="rId9" Type="http://schemas.openxmlformats.org/officeDocument/2006/relationships/hyperlink" Target="#'DESARROLLO SOCIAL '!A1"/><Relationship Id="rId14" Type="http://schemas.openxmlformats.org/officeDocument/2006/relationships/hyperlink" Target="#'GESTION JURIDICA'!A1"/></Relationships>
</file>

<file path=xl/drawings/_rels/drawing10.xml.rels><?xml version="1.0" encoding="UTF-8" standalone="yes"?>
<Relationships xmlns="http://schemas.openxmlformats.org/package/2006/relationships"><Relationship Id="rId3" Type="http://schemas.openxmlformats.org/officeDocument/2006/relationships/hyperlink" Target="#'MAPA DE PROCESOS'!A1"/><Relationship Id="rId2" Type="http://schemas.openxmlformats.org/officeDocument/2006/relationships/image" Target="../media/image2.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hyperlink" Target="#'MAPA DE PROCESOS'!A1"/><Relationship Id="rId2" Type="http://schemas.openxmlformats.org/officeDocument/2006/relationships/image" Target="../media/image2.pn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2" Type="http://schemas.openxmlformats.org/officeDocument/2006/relationships/hyperlink" Target="#'MAPA DE PROCESOS'!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2" Type="http://schemas.openxmlformats.org/officeDocument/2006/relationships/hyperlink" Target="#'MAPA DE PROCESOS'!A1"/><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2" Type="http://schemas.openxmlformats.org/officeDocument/2006/relationships/hyperlink" Target="#'MAPA DE PROCESOS'!A1"/><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2" Type="http://schemas.openxmlformats.org/officeDocument/2006/relationships/hyperlink" Target="#'MAPA DE PROCESOS'!A1"/><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hyperlink" Target="#'MAPA DE PROCESOS'!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hyperlink" Target="#'MAPA DE PROCESOS'!A1"/><Relationship Id="rId2" Type="http://schemas.openxmlformats.org/officeDocument/2006/relationships/image" Target="../media/image2.png"/><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2" Type="http://schemas.openxmlformats.org/officeDocument/2006/relationships/hyperlink" Target="#'MAPA DE PROCESOS'!A1"/><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2" Type="http://schemas.openxmlformats.org/officeDocument/2006/relationships/hyperlink" Target="#'MAPA DE PROCESOS'!A1"/><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hyperlink" Target="#'MAPA DE PROCESOS'!A1"/><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hyperlink" Target="#'MAPA DE PROCESOS'!A1"/><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hyperlink" Target="#'MAPA DE PROCESOS'!A1"/><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hyperlink" Target="#'MAPA DE PROCESOS'!A1"/><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hyperlink" Target="#'MAPA DE PROCESOS'!A1"/><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hyperlink" Target="#'MAPA DE PROCESOS'!A1"/><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hyperlink" Target="#'MAPA DE PROCESOS'!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hyperlink" Target="#'MAPA DE PROCESOS'!A1"/><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238957</xdr:colOff>
      <xdr:row>5</xdr:row>
      <xdr:rowOff>17213</xdr:rowOff>
    </xdr:from>
    <xdr:to>
      <xdr:col>14</xdr:col>
      <xdr:colOff>519663</xdr:colOff>
      <xdr:row>30</xdr:row>
      <xdr:rowOff>90991</xdr:rowOff>
    </xdr:to>
    <xdr:pic>
      <xdr:nvPicPr>
        <xdr:cNvPr id="28" name="Imagen 27">
          <a:hlinkClick xmlns:r="http://schemas.openxmlformats.org/officeDocument/2006/relationships" r:id="rId1"/>
          <a:extLst>
            <a:ext uri="{FF2B5EF4-FFF2-40B4-BE49-F238E27FC236}">
              <a16:creationId xmlns:a16="http://schemas.microsoft.com/office/drawing/2014/main" id="{54C17DE3-E8D4-4A04-A598-108EDA2061B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8957" y="206312"/>
          <a:ext cx="5400394" cy="4801260"/>
        </a:xfrm>
        <a:prstGeom prst="rect">
          <a:avLst/>
        </a:prstGeom>
      </xdr:spPr>
    </xdr:pic>
    <xdr:clientData/>
  </xdr:twoCellAnchor>
  <xdr:twoCellAnchor>
    <xdr:from>
      <xdr:col>5</xdr:col>
      <xdr:colOff>175092</xdr:colOff>
      <xdr:row>9</xdr:row>
      <xdr:rowOff>175092</xdr:rowOff>
    </xdr:from>
    <xdr:to>
      <xdr:col>7</xdr:col>
      <xdr:colOff>224117</xdr:colOff>
      <xdr:row>11</xdr:row>
      <xdr:rowOff>154080</xdr:rowOff>
    </xdr:to>
    <xdr:sp macro="" textlink="">
      <xdr:nvSpPr>
        <xdr:cNvPr id="20" name="Elipse 19">
          <a:hlinkClick xmlns:r="http://schemas.openxmlformats.org/officeDocument/2006/relationships" r:id="rId3"/>
          <a:extLst>
            <a:ext uri="{FF2B5EF4-FFF2-40B4-BE49-F238E27FC236}">
              <a16:creationId xmlns:a16="http://schemas.microsoft.com/office/drawing/2014/main" id="{0C748DB6-547A-4C66-A87D-A01E22105C59}"/>
            </a:ext>
          </a:extLst>
        </xdr:cNvPr>
        <xdr:cNvSpPr/>
      </xdr:nvSpPr>
      <xdr:spPr>
        <a:xfrm>
          <a:off x="1894435" y="1918651"/>
          <a:ext cx="686716" cy="366446"/>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8</xdr:col>
      <xdr:colOff>119062</xdr:colOff>
      <xdr:row>9</xdr:row>
      <xdr:rowOff>175092</xdr:rowOff>
    </xdr:from>
    <xdr:to>
      <xdr:col>10</xdr:col>
      <xdr:colOff>175092</xdr:colOff>
      <xdr:row>11</xdr:row>
      <xdr:rowOff>140073</xdr:rowOff>
    </xdr:to>
    <xdr:sp macro="" textlink="">
      <xdr:nvSpPr>
        <xdr:cNvPr id="21" name="Diagrama de flujo: tarjeta 20">
          <a:hlinkClick xmlns:r="http://schemas.openxmlformats.org/officeDocument/2006/relationships" r:id="rId4"/>
          <a:extLst>
            <a:ext uri="{FF2B5EF4-FFF2-40B4-BE49-F238E27FC236}">
              <a16:creationId xmlns:a16="http://schemas.microsoft.com/office/drawing/2014/main" id="{303995FC-D9BD-40A6-BDDE-4ACB78C23BDF}"/>
            </a:ext>
          </a:extLst>
        </xdr:cNvPr>
        <xdr:cNvSpPr/>
      </xdr:nvSpPr>
      <xdr:spPr>
        <a:xfrm>
          <a:off x="2855481" y="1918651"/>
          <a:ext cx="782514" cy="352439"/>
        </a:xfrm>
        <a:prstGeom prst="flowChartPunchedCard">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2</xdr:col>
      <xdr:colOff>203106</xdr:colOff>
      <xdr:row>13</xdr:row>
      <xdr:rowOff>133070</xdr:rowOff>
    </xdr:from>
    <xdr:to>
      <xdr:col>5</xdr:col>
      <xdr:colOff>70037</xdr:colOff>
      <xdr:row>16</xdr:row>
      <xdr:rowOff>70037</xdr:rowOff>
    </xdr:to>
    <xdr:sp macro="" textlink="">
      <xdr:nvSpPr>
        <xdr:cNvPr id="22" name="Pentágono 21">
          <a:hlinkClick xmlns:r="http://schemas.openxmlformats.org/officeDocument/2006/relationships" r:id="rId5"/>
          <a:extLst>
            <a:ext uri="{FF2B5EF4-FFF2-40B4-BE49-F238E27FC236}">
              <a16:creationId xmlns:a16="http://schemas.microsoft.com/office/drawing/2014/main" id="{008496A1-59C7-4C48-A798-4FB54B6DA271}"/>
            </a:ext>
          </a:extLst>
        </xdr:cNvPr>
        <xdr:cNvSpPr/>
      </xdr:nvSpPr>
      <xdr:spPr>
        <a:xfrm>
          <a:off x="1026453" y="2651545"/>
          <a:ext cx="762927" cy="518153"/>
        </a:xfrm>
        <a:prstGeom prst="pentagon">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10</xdr:col>
      <xdr:colOff>364191</xdr:colOff>
      <xdr:row>14</xdr:row>
      <xdr:rowOff>105055</xdr:rowOff>
    </xdr:from>
    <xdr:to>
      <xdr:col>13</xdr:col>
      <xdr:colOff>140073</xdr:colOff>
      <xdr:row>16</xdr:row>
      <xdr:rowOff>56029</xdr:rowOff>
    </xdr:to>
    <xdr:sp macro="" textlink="">
      <xdr:nvSpPr>
        <xdr:cNvPr id="23" name="Flecha: pentágono 22">
          <a:hlinkClick xmlns:r="http://schemas.openxmlformats.org/officeDocument/2006/relationships" r:id="rId6"/>
          <a:extLst>
            <a:ext uri="{FF2B5EF4-FFF2-40B4-BE49-F238E27FC236}">
              <a16:creationId xmlns:a16="http://schemas.microsoft.com/office/drawing/2014/main" id="{C385E036-5D14-45CC-B757-2FA55EB484D0}"/>
            </a:ext>
          </a:extLst>
        </xdr:cNvPr>
        <xdr:cNvSpPr/>
      </xdr:nvSpPr>
      <xdr:spPr>
        <a:xfrm>
          <a:off x="3827094" y="2817258"/>
          <a:ext cx="671877" cy="338432"/>
        </a:xfrm>
        <a:prstGeom prst="homePlat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6</xdr:col>
      <xdr:colOff>140073</xdr:colOff>
      <xdr:row>14</xdr:row>
      <xdr:rowOff>84044</xdr:rowOff>
    </xdr:from>
    <xdr:to>
      <xdr:col>7</xdr:col>
      <xdr:colOff>315165</xdr:colOff>
      <xdr:row>16</xdr:row>
      <xdr:rowOff>84045</xdr:rowOff>
    </xdr:to>
    <xdr:sp macro="" textlink="">
      <xdr:nvSpPr>
        <xdr:cNvPr id="24" name="Diagrama de flujo: conector fuera de página 23">
          <a:hlinkClick xmlns:r="http://schemas.openxmlformats.org/officeDocument/2006/relationships" r:id="rId7"/>
          <a:extLst>
            <a:ext uri="{FF2B5EF4-FFF2-40B4-BE49-F238E27FC236}">
              <a16:creationId xmlns:a16="http://schemas.microsoft.com/office/drawing/2014/main" id="{4C14F86B-DA3E-42FD-BB53-9CF5F4D68397}"/>
            </a:ext>
          </a:extLst>
        </xdr:cNvPr>
        <xdr:cNvSpPr/>
      </xdr:nvSpPr>
      <xdr:spPr>
        <a:xfrm>
          <a:off x="2222658" y="2796247"/>
          <a:ext cx="449541" cy="387459"/>
        </a:xfrm>
        <a:prstGeom prst="flowChartOffpageConnector">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8</xdr:col>
      <xdr:colOff>70036</xdr:colOff>
      <xdr:row>14</xdr:row>
      <xdr:rowOff>70036</xdr:rowOff>
    </xdr:from>
    <xdr:to>
      <xdr:col>9</xdr:col>
      <xdr:colOff>210110</xdr:colOff>
      <xdr:row>15</xdr:row>
      <xdr:rowOff>161084</xdr:rowOff>
    </xdr:to>
    <xdr:sp macro="" textlink="">
      <xdr:nvSpPr>
        <xdr:cNvPr id="25" name="Rectángulo 24">
          <a:hlinkClick xmlns:r="http://schemas.openxmlformats.org/officeDocument/2006/relationships" r:id="rId8"/>
          <a:extLst>
            <a:ext uri="{FF2B5EF4-FFF2-40B4-BE49-F238E27FC236}">
              <a16:creationId xmlns:a16="http://schemas.microsoft.com/office/drawing/2014/main" id="{611BE065-49D8-458D-89B2-BBBCF0D33026}"/>
            </a:ext>
          </a:extLst>
        </xdr:cNvPr>
        <xdr:cNvSpPr/>
      </xdr:nvSpPr>
      <xdr:spPr>
        <a:xfrm>
          <a:off x="2806455" y="2782239"/>
          <a:ext cx="551748" cy="2847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8</xdr:col>
      <xdr:colOff>322169</xdr:colOff>
      <xdr:row>17</xdr:row>
      <xdr:rowOff>7004</xdr:rowOff>
    </xdr:from>
    <xdr:to>
      <xdr:col>10</xdr:col>
      <xdr:colOff>119063</xdr:colOff>
      <xdr:row>18</xdr:row>
      <xdr:rowOff>91048</xdr:rowOff>
    </xdr:to>
    <xdr:sp macro="" textlink="">
      <xdr:nvSpPr>
        <xdr:cNvPr id="26" name="Rectángulo: una sola esquina cortada 25">
          <a:hlinkClick xmlns:r="http://schemas.openxmlformats.org/officeDocument/2006/relationships" r:id="rId9"/>
          <a:extLst>
            <a:ext uri="{FF2B5EF4-FFF2-40B4-BE49-F238E27FC236}">
              <a16:creationId xmlns:a16="http://schemas.microsoft.com/office/drawing/2014/main" id="{4E622DD9-1800-4217-BD0C-3F07B815798F}"/>
            </a:ext>
          </a:extLst>
        </xdr:cNvPr>
        <xdr:cNvSpPr/>
      </xdr:nvSpPr>
      <xdr:spPr>
        <a:xfrm>
          <a:off x="3058588" y="3300394"/>
          <a:ext cx="523378" cy="277773"/>
        </a:xfrm>
        <a:prstGeom prst="snip1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8</xdr:col>
      <xdr:colOff>63032</xdr:colOff>
      <xdr:row>19</xdr:row>
      <xdr:rowOff>63033</xdr:rowOff>
    </xdr:from>
    <xdr:to>
      <xdr:col>9</xdr:col>
      <xdr:colOff>217114</xdr:colOff>
      <xdr:row>21</xdr:row>
      <xdr:rowOff>21010</xdr:rowOff>
    </xdr:to>
    <xdr:sp macro="" textlink="">
      <xdr:nvSpPr>
        <xdr:cNvPr id="27" name="Hexágono 26">
          <a:hlinkClick xmlns:r="http://schemas.openxmlformats.org/officeDocument/2006/relationships" r:id="rId10"/>
          <a:extLst>
            <a:ext uri="{FF2B5EF4-FFF2-40B4-BE49-F238E27FC236}">
              <a16:creationId xmlns:a16="http://schemas.microsoft.com/office/drawing/2014/main" id="{2BCFE614-8559-4372-967A-2B3C651ABC2D}"/>
            </a:ext>
          </a:extLst>
        </xdr:cNvPr>
        <xdr:cNvSpPr/>
      </xdr:nvSpPr>
      <xdr:spPr>
        <a:xfrm>
          <a:off x="2799451" y="3743880"/>
          <a:ext cx="565756" cy="345435"/>
        </a:xfrm>
        <a:prstGeom prst="hexagon">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6</xdr:col>
      <xdr:colOff>42023</xdr:colOff>
      <xdr:row>19</xdr:row>
      <xdr:rowOff>84045</xdr:rowOff>
    </xdr:from>
    <xdr:to>
      <xdr:col>7</xdr:col>
      <xdr:colOff>357187</xdr:colOff>
      <xdr:row>21</xdr:row>
      <xdr:rowOff>28015</xdr:rowOff>
    </xdr:to>
    <xdr:sp macro="" textlink="">
      <xdr:nvSpPr>
        <xdr:cNvPr id="29" name="Placa 28">
          <a:hlinkClick xmlns:r="http://schemas.openxmlformats.org/officeDocument/2006/relationships" r:id="rId11"/>
          <a:extLst>
            <a:ext uri="{FF2B5EF4-FFF2-40B4-BE49-F238E27FC236}">
              <a16:creationId xmlns:a16="http://schemas.microsoft.com/office/drawing/2014/main" id="{23437035-1B3C-44CA-8CEC-D12C78CBFED1}"/>
            </a:ext>
          </a:extLst>
        </xdr:cNvPr>
        <xdr:cNvSpPr/>
      </xdr:nvSpPr>
      <xdr:spPr>
        <a:xfrm>
          <a:off x="2124608" y="3764892"/>
          <a:ext cx="589613" cy="331428"/>
        </a:xfrm>
        <a:prstGeom prst="plaqu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5</xdr:col>
      <xdr:colOff>140073</xdr:colOff>
      <xdr:row>16</xdr:row>
      <xdr:rowOff>154081</xdr:rowOff>
    </xdr:from>
    <xdr:to>
      <xdr:col>7</xdr:col>
      <xdr:colOff>42021</xdr:colOff>
      <xdr:row>18</xdr:row>
      <xdr:rowOff>126066</xdr:rowOff>
    </xdr:to>
    <xdr:sp macro="" textlink="">
      <xdr:nvSpPr>
        <xdr:cNvPr id="30" name="Lágrima 29">
          <a:hlinkClick xmlns:r="http://schemas.openxmlformats.org/officeDocument/2006/relationships" r:id="rId12"/>
          <a:extLst>
            <a:ext uri="{FF2B5EF4-FFF2-40B4-BE49-F238E27FC236}">
              <a16:creationId xmlns:a16="http://schemas.microsoft.com/office/drawing/2014/main" id="{C4D37DCD-9046-4EC8-B646-060414ABC7D2}"/>
            </a:ext>
          </a:extLst>
        </xdr:cNvPr>
        <xdr:cNvSpPr/>
      </xdr:nvSpPr>
      <xdr:spPr>
        <a:xfrm>
          <a:off x="1859416" y="3253742"/>
          <a:ext cx="539639" cy="359443"/>
        </a:xfrm>
        <a:prstGeom prst="teardrop">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2</xdr:col>
      <xdr:colOff>175092</xdr:colOff>
      <xdr:row>17</xdr:row>
      <xdr:rowOff>140074</xdr:rowOff>
    </xdr:from>
    <xdr:to>
      <xdr:col>4</xdr:col>
      <xdr:colOff>287151</xdr:colOff>
      <xdr:row>19</xdr:row>
      <xdr:rowOff>98052</xdr:rowOff>
    </xdr:to>
    <xdr:sp macro="" textlink="">
      <xdr:nvSpPr>
        <xdr:cNvPr id="31" name="Triángulo isósceles 30">
          <a:hlinkClick xmlns:r="http://schemas.openxmlformats.org/officeDocument/2006/relationships" r:id="rId13"/>
          <a:extLst>
            <a:ext uri="{FF2B5EF4-FFF2-40B4-BE49-F238E27FC236}">
              <a16:creationId xmlns:a16="http://schemas.microsoft.com/office/drawing/2014/main" id="{133A897A-5DAA-4660-9D42-A99B5D0E92BD}"/>
            </a:ext>
          </a:extLst>
        </xdr:cNvPr>
        <xdr:cNvSpPr/>
      </xdr:nvSpPr>
      <xdr:spPr>
        <a:xfrm>
          <a:off x="998439" y="3433464"/>
          <a:ext cx="693246" cy="345435"/>
        </a:xfrm>
        <a:prstGeom prst="triangl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3</xdr:col>
      <xdr:colOff>203107</xdr:colOff>
      <xdr:row>21</xdr:row>
      <xdr:rowOff>42021</xdr:rowOff>
    </xdr:from>
    <xdr:to>
      <xdr:col>5</xdr:col>
      <xdr:colOff>196103</xdr:colOff>
      <xdr:row>22</xdr:row>
      <xdr:rowOff>126066</xdr:rowOff>
    </xdr:to>
    <xdr:sp macro="" textlink="">
      <xdr:nvSpPr>
        <xdr:cNvPr id="32" name="Diagrama de flujo: operación manual 31">
          <a:hlinkClick xmlns:r="http://schemas.openxmlformats.org/officeDocument/2006/relationships" r:id="rId14"/>
          <a:extLst>
            <a:ext uri="{FF2B5EF4-FFF2-40B4-BE49-F238E27FC236}">
              <a16:creationId xmlns:a16="http://schemas.microsoft.com/office/drawing/2014/main" id="{CC46E9A1-1431-49D6-BB7D-ED31A5D0EE4B}"/>
            </a:ext>
          </a:extLst>
        </xdr:cNvPr>
        <xdr:cNvSpPr/>
      </xdr:nvSpPr>
      <xdr:spPr>
        <a:xfrm>
          <a:off x="1308976" y="4110326"/>
          <a:ext cx="606470" cy="277774"/>
        </a:xfrm>
        <a:prstGeom prst="flowChartManualOperation">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5</xdr:col>
      <xdr:colOff>63034</xdr:colOff>
      <xdr:row>23</xdr:row>
      <xdr:rowOff>70037</xdr:rowOff>
    </xdr:from>
    <xdr:to>
      <xdr:col>6</xdr:col>
      <xdr:colOff>238126</xdr:colOff>
      <xdr:row>25</xdr:row>
      <xdr:rowOff>28015</xdr:rowOff>
    </xdr:to>
    <xdr:sp macro="" textlink="">
      <xdr:nvSpPr>
        <xdr:cNvPr id="33" name="Bocadillo: rectángulo con esquinas redondeadas 32">
          <a:extLst>
            <a:ext uri="{FF2B5EF4-FFF2-40B4-BE49-F238E27FC236}">
              <a16:creationId xmlns:a16="http://schemas.microsoft.com/office/drawing/2014/main" id="{C9991896-F65F-49EC-B545-4EB4C886BB5E}"/>
            </a:ext>
          </a:extLst>
        </xdr:cNvPr>
        <xdr:cNvSpPr/>
      </xdr:nvSpPr>
      <xdr:spPr>
        <a:xfrm>
          <a:off x="1782377" y="4525800"/>
          <a:ext cx="538334" cy="345435"/>
        </a:xfrm>
        <a:prstGeom prst="wedgeRoundRectCallou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7</xdr:col>
      <xdr:colOff>154080</xdr:colOff>
      <xdr:row>23</xdr:row>
      <xdr:rowOff>175093</xdr:rowOff>
    </xdr:from>
    <xdr:to>
      <xdr:col>8</xdr:col>
      <xdr:colOff>350183</xdr:colOff>
      <xdr:row>26</xdr:row>
      <xdr:rowOff>28015</xdr:rowOff>
    </xdr:to>
    <xdr:sp macro="" textlink="">
      <xdr:nvSpPr>
        <xdr:cNvPr id="34" name="Bocadillo: ovalado 33">
          <a:hlinkClick xmlns:r="http://schemas.openxmlformats.org/officeDocument/2006/relationships" r:id="rId15"/>
          <a:extLst>
            <a:ext uri="{FF2B5EF4-FFF2-40B4-BE49-F238E27FC236}">
              <a16:creationId xmlns:a16="http://schemas.microsoft.com/office/drawing/2014/main" id="{FD6BC278-4159-421B-8A5C-3DDA6B676F3D}"/>
            </a:ext>
          </a:extLst>
        </xdr:cNvPr>
        <xdr:cNvSpPr/>
      </xdr:nvSpPr>
      <xdr:spPr>
        <a:xfrm>
          <a:off x="2511114" y="4630856"/>
          <a:ext cx="575488" cy="434108"/>
        </a:xfrm>
        <a:prstGeom prst="wedgeEllipseCallou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9</xdr:col>
      <xdr:colOff>49026</xdr:colOff>
      <xdr:row>23</xdr:row>
      <xdr:rowOff>56030</xdr:rowOff>
    </xdr:from>
    <xdr:to>
      <xdr:col>10</xdr:col>
      <xdr:colOff>273143</xdr:colOff>
      <xdr:row>25</xdr:row>
      <xdr:rowOff>56030</xdr:rowOff>
    </xdr:to>
    <xdr:sp macro="" textlink="">
      <xdr:nvSpPr>
        <xdr:cNvPr id="35" name="Placa 34">
          <a:hlinkClick xmlns:r="http://schemas.openxmlformats.org/officeDocument/2006/relationships" r:id="rId16"/>
          <a:extLst>
            <a:ext uri="{FF2B5EF4-FFF2-40B4-BE49-F238E27FC236}">
              <a16:creationId xmlns:a16="http://schemas.microsoft.com/office/drawing/2014/main" id="{E73945B8-0050-4FCF-83F7-5DBFE1C487F1}"/>
            </a:ext>
          </a:extLst>
        </xdr:cNvPr>
        <xdr:cNvSpPr/>
      </xdr:nvSpPr>
      <xdr:spPr>
        <a:xfrm>
          <a:off x="3197119" y="4511793"/>
          <a:ext cx="538927" cy="387457"/>
        </a:xfrm>
        <a:prstGeom prst="plaqu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10</xdr:col>
      <xdr:colOff>196103</xdr:colOff>
      <xdr:row>20</xdr:row>
      <xdr:rowOff>154081</xdr:rowOff>
    </xdr:from>
    <xdr:to>
      <xdr:col>12</xdr:col>
      <xdr:colOff>63033</xdr:colOff>
      <xdr:row>22</xdr:row>
      <xdr:rowOff>140073</xdr:rowOff>
    </xdr:to>
    <xdr:sp macro="" textlink="">
      <xdr:nvSpPr>
        <xdr:cNvPr id="36" name="Bocadillo: rectángulo 35">
          <a:hlinkClick xmlns:r="http://schemas.openxmlformats.org/officeDocument/2006/relationships" r:id="rId17"/>
          <a:extLst>
            <a:ext uri="{FF2B5EF4-FFF2-40B4-BE49-F238E27FC236}">
              <a16:creationId xmlns:a16="http://schemas.microsoft.com/office/drawing/2014/main" id="{C3E2F937-6146-4B53-AD3C-50B4CBF07782}"/>
            </a:ext>
          </a:extLst>
        </xdr:cNvPr>
        <xdr:cNvSpPr/>
      </xdr:nvSpPr>
      <xdr:spPr>
        <a:xfrm>
          <a:off x="3659006" y="4028657"/>
          <a:ext cx="496548" cy="373450"/>
        </a:xfrm>
        <a:prstGeom prst="wedgeRectCallou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11</xdr:col>
      <xdr:colOff>14008</xdr:colOff>
      <xdr:row>17</xdr:row>
      <xdr:rowOff>168088</xdr:rowOff>
    </xdr:from>
    <xdr:to>
      <xdr:col>13</xdr:col>
      <xdr:colOff>98051</xdr:colOff>
      <xdr:row>20</xdr:row>
      <xdr:rowOff>42022</xdr:rowOff>
    </xdr:to>
    <xdr:sp macro="" textlink="">
      <xdr:nvSpPr>
        <xdr:cNvPr id="37" name="Onda 36">
          <a:hlinkClick xmlns:r="http://schemas.openxmlformats.org/officeDocument/2006/relationships" r:id="rId18"/>
          <a:extLst>
            <a:ext uri="{FF2B5EF4-FFF2-40B4-BE49-F238E27FC236}">
              <a16:creationId xmlns:a16="http://schemas.microsoft.com/office/drawing/2014/main" id="{B33AA80A-DF41-4421-B310-ACD1BE2971C6}"/>
            </a:ext>
          </a:extLst>
        </xdr:cNvPr>
        <xdr:cNvSpPr/>
      </xdr:nvSpPr>
      <xdr:spPr>
        <a:xfrm>
          <a:off x="3856296" y="3461478"/>
          <a:ext cx="600653" cy="455120"/>
        </a:xfrm>
        <a:prstGeom prst="wav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oneCellAnchor>
    <xdr:from>
      <xdr:col>0</xdr:col>
      <xdr:colOff>0</xdr:colOff>
      <xdr:row>0</xdr:row>
      <xdr:rowOff>0</xdr:rowOff>
    </xdr:from>
    <xdr:ext cx="1046408" cy="493315"/>
    <xdr:pic>
      <xdr:nvPicPr>
        <xdr:cNvPr id="2" name="Imagen 1">
          <a:extLst>
            <a:ext uri="{FF2B5EF4-FFF2-40B4-BE49-F238E27FC236}">
              <a16:creationId xmlns:a16="http://schemas.microsoft.com/office/drawing/2014/main" id="{BE5EAA37-8E0C-48CE-A84F-30209D145BE4}"/>
            </a:ext>
          </a:extLst>
        </xdr:cNvPr>
        <xdr:cNvPicPr>
          <a:picLocks noChangeAspect="1"/>
        </xdr:cNvPicPr>
      </xdr:nvPicPr>
      <xdr:blipFill>
        <a:blip xmlns:r="http://schemas.openxmlformats.org/officeDocument/2006/relationships" r:embed="rId19"/>
        <a:stretch>
          <a:fillRect/>
        </a:stretch>
      </xdr:blipFill>
      <xdr:spPr>
        <a:xfrm>
          <a:off x="0" y="0"/>
          <a:ext cx="1046408" cy="493315"/>
        </a:xfrm>
        <a:prstGeom prst="rect">
          <a:avLst/>
        </a:prstGeom>
      </xdr:spPr>
    </xdr:pic>
    <xdr:clientData/>
  </xdr:oneCellAnchor>
  <xdr:twoCellAnchor>
    <xdr:from>
      <xdr:col>1</xdr:col>
      <xdr:colOff>0</xdr:colOff>
      <xdr:row>13</xdr:row>
      <xdr:rowOff>185658</xdr:rowOff>
    </xdr:from>
    <xdr:to>
      <xdr:col>2</xdr:col>
      <xdr:colOff>24217</xdr:colOff>
      <xdr:row>19</xdr:row>
      <xdr:rowOff>40362</xdr:rowOff>
    </xdr:to>
    <xdr:sp macro="" textlink="">
      <xdr:nvSpPr>
        <xdr:cNvPr id="3" name="Franja diagonal 2">
          <a:hlinkClick xmlns:r="http://schemas.openxmlformats.org/officeDocument/2006/relationships" r:id="rId20"/>
          <a:extLst>
            <a:ext uri="{FF2B5EF4-FFF2-40B4-BE49-F238E27FC236}">
              <a16:creationId xmlns:a16="http://schemas.microsoft.com/office/drawing/2014/main" id="{77CCA056-2002-418B-ADD2-7CD7BBC0691F}"/>
            </a:ext>
          </a:extLst>
        </xdr:cNvPr>
        <xdr:cNvSpPr/>
      </xdr:nvSpPr>
      <xdr:spPr>
        <a:xfrm rot="20585932">
          <a:off x="419746" y="2704133"/>
          <a:ext cx="427818" cy="1017076"/>
        </a:xfrm>
        <a:prstGeom prst="diagStrip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13</xdr:col>
      <xdr:colOff>378417</xdr:colOff>
      <xdr:row>16</xdr:row>
      <xdr:rowOff>39393</xdr:rowOff>
    </xdr:from>
    <xdr:to>
      <xdr:col>14</xdr:col>
      <xdr:colOff>378417</xdr:colOff>
      <xdr:row>21</xdr:row>
      <xdr:rowOff>87825</xdr:rowOff>
    </xdr:to>
    <xdr:sp macro="" textlink="">
      <xdr:nvSpPr>
        <xdr:cNvPr id="38" name="Franja diagonal 37">
          <a:hlinkClick xmlns:r="http://schemas.openxmlformats.org/officeDocument/2006/relationships" r:id="rId20"/>
          <a:extLst>
            <a:ext uri="{FF2B5EF4-FFF2-40B4-BE49-F238E27FC236}">
              <a16:creationId xmlns:a16="http://schemas.microsoft.com/office/drawing/2014/main" id="{949E7843-ED7B-40C9-943A-155112217E9C}"/>
            </a:ext>
          </a:extLst>
        </xdr:cNvPr>
        <xdr:cNvSpPr/>
      </xdr:nvSpPr>
      <xdr:spPr>
        <a:xfrm rot="10479636">
          <a:off x="4737315" y="3139054"/>
          <a:ext cx="427818" cy="1017076"/>
        </a:xfrm>
        <a:prstGeom prst="diagStrip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10</xdr:col>
      <xdr:colOff>58604</xdr:colOff>
      <xdr:row>7</xdr:row>
      <xdr:rowOff>107036</xdr:rowOff>
    </xdr:from>
    <xdr:to>
      <xdr:col>13</xdr:col>
      <xdr:colOff>179685</xdr:colOff>
      <xdr:row>9</xdr:row>
      <xdr:rowOff>147397</xdr:rowOff>
    </xdr:to>
    <xdr:sp macro="" textlink="">
      <xdr:nvSpPr>
        <xdr:cNvPr id="39" name="Franja diagonal 38">
          <a:hlinkClick xmlns:r="http://schemas.openxmlformats.org/officeDocument/2006/relationships" r:id="rId20"/>
          <a:extLst>
            <a:ext uri="{FF2B5EF4-FFF2-40B4-BE49-F238E27FC236}">
              <a16:creationId xmlns:a16="http://schemas.microsoft.com/office/drawing/2014/main" id="{CCB24E40-0A71-4609-AF55-2BAEB2FC090E}"/>
            </a:ext>
          </a:extLst>
        </xdr:cNvPr>
        <xdr:cNvSpPr/>
      </xdr:nvSpPr>
      <xdr:spPr>
        <a:xfrm rot="6367748">
          <a:off x="3816136" y="1168509"/>
          <a:ext cx="427818" cy="1017076"/>
        </a:xfrm>
        <a:prstGeom prst="diagStrip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0</xdr:col>
      <xdr:colOff>284618</xdr:colOff>
      <xdr:row>20</xdr:row>
      <xdr:rowOff>139326</xdr:rowOff>
    </xdr:from>
    <xdr:to>
      <xdr:col>3</xdr:col>
      <xdr:colOff>195825</xdr:colOff>
      <xdr:row>22</xdr:row>
      <xdr:rowOff>179686</xdr:rowOff>
    </xdr:to>
    <xdr:sp macro="" textlink="">
      <xdr:nvSpPr>
        <xdr:cNvPr id="40" name="Franja diagonal 39">
          <a:hlinkClick xmlns:r="http://schemas.openxmlformats.org/officeDocument/2006/relationships" r:id="rId20"/>
          <a:extLst>
            <a:ext uri="{FF2B5EF4-FFF2-40B4-BE49-F238E27FC236}">
              <a16:creationId xmlns:a16="http://schemas.microsoft.com/office/drawing/2014/main" id="{7EF02F49-394D-4EBD-8468-81ADA07BF8FD}"/>
            </a:ext>
          </a:extLst>
        </xdr:cNvPr>
        <xdr:cNvSpPr/>
      </xdr:nvSpPr>
      <xdr:spPr>
        <a:xfrm rot="18632672">
          <a:off x="579247" y="3719273"/>
          <a:ext cx="427818" cy="1017076"/>
        </a:xfrm>
        <a:prstGeom prst="diagStrip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7</xdr:col>
      <xdr:colOff>65709</xdr:colOff>
      <xdr:row>5</xdr:row>
      <xdr:rowOff>89924</xdr:rowOff>
    </xdr:from>
    <xdr:to>
      <xdr:col>9</xdr:col>
      <xdr:colOff>291726</xdr:colOff>
      <xdr:row>7</xdr:row>
      <xdr:rowOff>130284</xdr:rowOff>
    </xdr:to>
    <xdr:sp macro="" textlink="">
      <xdr:nvSpPr>
        <xdr:cNvPr id="41" name="Franja diagonal 40">
          <a:hlinkClick xmlns:r="http://schemas.openxmlformats.org/officeDocument/2006/relationships" r:id="rId20"/>
          <a:extLst>
            <a:ext uri="{FF2B5EF4-FFF2-40B4-BE49-F238E27FC236}">
              <a16:creationId xmlns:a16="http://schemas.microsoft.com/office/drawing/2014/main" id="{FD007FE1-18AF-4FCB-9EC7-AA4C6C71BBEA}"/>
            </a:ext>
          </a:extLst>
        </xdr:cNvPr>
        <xdr:cNvSpPr/>
      </xdr:nvSpPr>
      <xdr:spPr>
        <a:xfrm rot="4768014">
          <a:off x="2717372" y="763939"/>
          <a:ext cx="427818" cy="1017076"/>
        </a:xfrm>
        <a:prstGeom prst="diagStrip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3</xdr:col>
      <xdr:colOff>145461</xdr:colOff>
      <xdr:row>6</xdr:row>
      <xdr:rowOff>88955</xdr:rowOff>
    </xdr:from>
    <xdr:to>
      <xdr:col>6</xdr:col>
      <xdr:colOff>185821</xdr:colOff>
      <xdr:row>8</xdr:row>
      <xdr:rowOff>129315</xdr:rowOff>
    </xdr:to>
    <xdr:sp macro="" textlink="">
      <xdr:nvSpPr>
        <xdr:cNvPr id="42" name="Franja diagonal 41">
          <a:hlinkClick xmlns:r="http://schemas.openxmlformats.org/officeDocument/2006/relationships" r:id="rId20"/>
          <a:extLst>
            <a:ext uri="{FF2B5EF4-FFF2-40B4-BE49-F238E27FC236}">
              <a16:creationId xmlns:a16="http://schemas.microsoft.com/office/drawing/2014/main" id="{FFA47859-7757-4B3B-87D0-555628413F68}"/>
            </a:ext>
          </a:extLst>
        </xdr:cNvPr>
        <xdr:cNvSpPr/>
      </xdr:nvSpPr>
      <xdr:spPr>
        <a:xfrm rot="3254800">
          <a:off x="1545959" y="956699"/>
          <a:ext cx="427818" cy="1017076"/>
        </a:xfrm>
        <a:prstGeom prst="diagStrip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2</xdr:col>
      <xdr:colOff>11306</xdr:colOff>
      <xdr:row>8</xdr:row>
      <xdr:rowOff>75875</xdr:rowOff>
    </xdr:from>
    <xdr:to>
      <xdr:col>3</xdr:col>
      <xdr:colOff>156602</xdr:colOff>
      <xdr:row>13</xdr:row>
      <xdr:rowOff>124307</xdr:rowOff>
    </xdr:to>
    <xdr:sp macro="" textlink="">
      <xdr:nvSpPr>
        <xdr:cNvPr id="43" name="Franja diagonal 42">
          <a:hlinkClick xmlns:r="http://schemas.openxmlformats.org/officeDocument/2006/relationships" r:id="rId20"/>
          <a:extLst>
            <a:ext uri="{FF2B5EF4-FFF2-40B4-BE49-F238E27FC236}">
              <a16:creationId xmlns:a16="http://schemas.microsoft.com/office/drawing/2014/main" id="{CB33F87A-9059-482A-B7F6-98D94E6FC53E}"/>
            </a:ext>
          </a:extLst>
        </xdr:cNvPr>
        <xdr:cNvSpPr/>
      </xdr:nvSpPr>
      <xdr:spPr>
        <a:xfrm rot="813933">
          <a:off x="834653" y="1625706"/>
          <a:ext cx="427818" cy="1017076"/>
        </a:xfrm>
        <a:prstGeom prst="diagStrip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12</xdr:col>
      <xdr:colOff>196964</xdr:colOff>
      <xdr:row>12</xdr:row>
      <xdr:rowOff>116236</xdr:rowOff>
    </xdr:from>
    <xdr:to>
      <xdr:col>14</xdr:col>
      <xdr:colOff>519845</xdr:colOff>
      <xdr:row>14</xdr:row>
      <xdr:rowOff>156597</xdr:rowOff>
    </xdr:to>
    <xdr:sp macro="" textlink="">
      <xdr:nvSpPr>
        <xdr:cNvPr id="44" name="Franja diagonal 43">
          <a:hlinkClick xmlns:r="http://schemas.openxmlformats.org/officeDocument/2006/relationships" r:id="rId20"/>
          <a:extLst>
            <a:ext uri="{FF2B5EF4-FFF2-40B4-BE49-F238E27FC236}">
              <a16:creationId xmlns:a16="http://schemas.microsoft.com/office/drawing/2014/main" id="{C4D59F80-9436-4D60-AC52-8F8662844537}"/>
            </a:ext>
          </a:extLst>
        </xdr:cNvPr>
        <xdr:cNvSpPr/>
      </xdr:nvSpPr>
      <xdr:spPr>
        <a:xfrm rot="7903353">
          <a:off x="4584114" y="2146353"/>
          <a:ext cx="427818" cy="1017076"/>
        </a:xfrm>
        <a:prstGeom prst="diagStrip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2</xdr:col>
      <xdr:colOff>81849</xdr:colOff>
      <xdr:row>25</xdr:row>
      <xdr:rowOff>25350</xdr:rowOff>
    </xdr:from>
    <xdr:to>
      <xdr:col>5</xdr:col>
      <xdr:colOff>202929</xdr:colOff>
      <xdr:row>27</xdr:row>
      <xdr:rowOff>65710</xdr:rowOff>
    </xdr:to>
    <xdr:sp macro="" textlink="">
      <xdr:nvSpPr>
        <xdr:cNvPr id="45" name="Franja diagonal 44">
          <a:hlinkClick xmlns:r="http://schemas.openxmlformats.org/officeDocument/2006/relationships" r:id="rId20"/>
          <a:extLst>
            <a:ext uri="{FF2B5EF4-FFF2-40B4-BE49-F238E27FC236}">
              <a16:creationId xmlns:a16="http://schemas.microsoft.com/office/drawing/2014/main" id="{31C6178E-7BE7-4049-9EE7-5BA791C2417E}"/>
            </a:ext>
          </a:extLst>
        </xdr:cNvPr>
        <xdr:cNvSpPr/>
      </xdr:nvSpPr>
      <xdr:spPr>
        <a:xfrm rot="17100349">
          <a:off x="1199825" y="4573941"/>
          <a:ext cx="427818" cy="1017076"/>
        </a:xfrm>
        <a:prstGeom prst="diagStrip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7</xdr:col>
      <xdr:colOff>306892</xdr:colOff>
      <xdr:row>27</xdr:row>
      <xdr:rowOff>105101</xdr:rowOff>
    </xdr:from>
    <xdr:to>
      <xdr:col>10</xdr:col>
      <xdr:colOff>218099</xdr:colOff>
      <xdr:row>29</xdr:row>
      <xdr:rowOff>145461</xdr:rowOff>
    </xdr:to>
    <xdr:sp macro="" textlink="">
      <xdr:nvSpPr>
        <xdr:cNvPr id="46" name="Franja diagonal 45">
          <a:hlinkClick xmlns:r="http://schemas.openxmlformats.org/officeDocument/2006/relationships" r:id="rId20"/>
          <a:extLst>
            <a:ext uri="{FF2B5EF4-FFF2-40B4-BE49-F238E27FC236}">
              <a16:creationId xmlns:a16="http://schemas.microsoft.com/office/drawing/2014/main" id="{7932FC49-128B-454B-950B-C461ECA29CE7}"/>
            </a:ext>
          </a:extLst>
        </xdr:cNvPr>
        <xdr:cNvSpPr/>
      </xdr:nvSpPr>
      <xdr:spPr>
        <a:xfrm rot="14400234">
          <a:off x="2958555" y="5041150"/>
          <a:ext cx="427818" cy="1017076"/>
        </a:xfrm>
        <a:prstGeom prst="diagStrip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10</xdr:col>
      <xdr:colOff>358390</xdr:colOff>
      <xdr:row>24</xdr:row>
      <xdr:rowOff>27450</xdr:rowOff>
    </xdr:from>
    <xdr:to>
      <xdr:col>12</xdr:col>
      <xdr:colOff>156590</xdr:colOff>
      <xdr:row>29</xdr:row>
      <xdr:rowOff>75882</xdr:rowOff>
    </xdr:to>
    <xdr:sp macro="" textlink="">
      <xdr:nvSpPr>
        <xdr:cNvPr id="47" name="Franja diagonal 46">
          <a:hlinkClick xmlns:r="http://schemas.openxmlformats.org/officeDocument/2006/relationships" r:id="rId20"/>
          <a:extLst>
            <a:ext uri="{FF2B5EF4-FFF2-40B4-BE49-F238E27FC236}">
              <a16:creationId xmlns:a16="http://schemas.microsoft.com/office/drawing/2014/main" id="{923566BD-5A0C-4409-A9EA-D8E49266CC84}"/>
            </a:ext>
          </a:extLst>
        </xdr:cNvPr>
        <xdr:cNvSpPr/>
      </xdr:nvSpPr>
      <xdr:spPr>
        <a:xfrm rot="12468932">
          <a:off x="3821293" y="4676942"/>
          <a:ext cx="427818" cy="1017076"/>
        </a:xfrm>
        <a:prstGeom prst="diagStrip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13</xdr:col>
      <xdr:colOff>112194</xdr:colOff>
      <xdr:row>22</xdr:row>
      <xdr:rowOff>15343</xdr:rowOff>
    </xdr:from>
    <xdr:to>
      <xdr:col>14</xdr:col>
      <xdr:colOff>112194</xdr:colOff>
      <xdr:row>27</xdr:row>
      <xdr:rowOff>63775</xdr:rowOff>
    </xdr:to>
    <xdr:sp macro="" textlink="">
      <xdr:nvSpPr>
        <xdr:cNvPr id="48" name="Franja diagonal 47">
          <a:hlinkClick xmlns:r="http://schemas.openxmlformats.org/officeDocument/2006/relationships" r:id="rId20"/>
          <a:extLst>
            <a:ext uri="{FF2B5EF4-FFF2-40B4-BE49-F238E27FC236}">
              <a16:creationId xmlns:a16="http://schemas.microsoft.com/office/drawing/2014/main" id="{C6D8D8CD-5738-49D9-BEEE-B09017299120}"/>
            </a:ext>
          </a:extLst>
        </xdr:cNvPr>
        <xdr:cNvSpPr/>
      </xdr:nvSpPr>
      <xdr:spPr>
        <a:xfrm rot="686278">
          <a:off x="4471092" y="4277377"/>
          <a:ext cx="427818" cy="1017076"/>
        </a:xfrm>
        <a:prstGeom prst="diagStrip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4</xdr:col>
      <xdr:colOff>112194</xdr:colOff>
      <xdr:row>28</xdr:row>
      <xdr:rowOff>23410</xdr:rowOff>
    </xdr:from>
    <xdr:to>
      <xdr:col>7</xdr:col>
      <xdr:colOff>176770</xdr:colOff>
      <xdr:row>30</xdr:row>
      <xdr:rowOff>63771</xdr:rowOff>
    </xdr:to>
    <xdr:sp macro="" textlink="">
      <xdr:nvSpPr>
        <xdr:cNvPr id="49" name="Franja diagonal 48">
          <a:hlinkClick xmlns:r="http://schemas.openxmlformats.org/officeDocument/2006/relationships" r:id="rId20"/>
          <a:extLst>
            <a:ext uri="{FF2B5EF4-FFF2-40B4-BE49-F238E27FC236}">
              <a16:creationId xmlns:a16="http://schemas.microsoft.com/office/drawing/2014/main" id="{4197112E-10C2-40BF-A415-7981F7139561}"/>
            </a:ext>
          </a:extLst>
        </xdr:cNvPr>
        <xdr:cNvSpPr/>
      </xdr:nvSpPr>
      <xdr:spPr>
        <a:xfrm rot="5192419">
          <a:off x="1811357" y="5153188"/>
          <a:ext cx="427818" cy="1017076"/>
        </a:xfrm>
        <a:prstGeom prst="diagStrip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280921</xdr:colOff>
      <xdr:row>6</xdr:row>
      <xdr:rowOff>0</xdr:rowOff>
    </xdr:from>
    <xdr:to>
      <xdr:col>2</xdr:col>
      <xdr:colOff>332186</xdr:colOff>
      <xdr:row>10</xdr:row>
      <xdr:rowOff>47625</xdr:rowOff>
    </xdr:to>
    <xdr:pic>
      <xdr:nvPicPr>
        <xdr:cNvPr id="2" name="Imagen 1">
          <a:extLst>
            <a:ext uri="{FF2B5EF4-FFF2-40B4-BE49-F238E27FC236}">
              <a16:creationId xmlns:a16="http://schemas.microsoft.com/office/drawing/2014/main" id="{FA889CB8-AA4A-49AD-B19A-62F5518554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0921" y="190500"/>
          <a:ext cx="1575265" cy="828675"/>
        </a:xfrm>
        <a:prstGeom prst="rect">
          <a:avLst/>
        </a:prstGeom>
      </xdr:spPr>
    </xdr:pic>
    <xdr:clientData/>
  </xdr:twoCellAnchor>
  <xdr:twoCellAnchor editAs="oneCell">
    <xdr:from>
      <xdr:col>0</xdr:col>
      <xdr:colOff>682625</xdr:colOff>
      <xdr:row>39</xdr:row>
      <xdr:rowOff>123825</xdr:rowOff>
    </xdr:from>
    <xdr:to>
      <xdr:col>3</xdr:col>
      <xdr:colOff>95250</xdr:colOff>
      <xdr:row>41</xdr:row>
      <xdr:rowOff>302209</xdr:rowOff>
    </xdr:to>
    <xdr:pic>
      <xdr:nvPicPr>
        <xdr:cNvPr id="3" name="Imagen 2">
          <a:extLst>
            <a:ext uri="{FF2B5EF4-FFF2-40B4-BE49-F238E27FC236}">
              <a16:creationId xmlns:a16="http://schemas.microsoft.com/office/drawing/2014/main" id="{B821A090-8FCB-46BE-9BDE-B0742F0C2765}"/>
            </a:ext>
          </a:extLst>
        </xdr:cNvPr>
        <xdr:cNvPicPr>
          <a:picLocks noChangeAspect="1"/>
        </xdr:cNvPicPr>
      </xdr:nvPicPr>
      <xdr:blipFill>
        <a:blip xmlns:r="http://schemas.openxmlformats.org/officeDocument/2006/relationships" r:embed="rId2"/>
        <a:stretch>
          <a:fillRect/>
        </a:stretch>
      </xdr:blipFill>
      <xdr:spPr>
        <a:xfrm>
          <a:off x="682625" y="36118800"/>
          <a:ext cx="1698625" cy="768934"/>
        </a:xfrm>
        <a:prstGeom prst="rect">
          <a:avLst/>
        </a:prstGeom>
      </xdr:spPr>
    </xdr:pic>
    <xdr:clientData/>
  </xdr:twoCellAnchor>
  <xdr:twoCellAnchor editAs="oneCell">
    <xdr:from>
      <xdr:col>0</xdr:col>
      <xdr:colOff>587375</xdr:colOff>
      <xdr:row>66</xdr:row>
      <xdr:rowOff>114300</xdr:rowOff>
    </xdr:from>
    <xdr:to>
      <xdr:col>3</xdr:col>
      <xdr:colOff>177800</xdr:colOff>
      <xdr:row>68</xdr:row>
      <xdr:rowOff>352671</xdr:rowOff>
    </xdr:to>
    <xdr:pic>
      <xdr:nvPicPr>
        <xdr:cNvPr id="4" name="Imagen 3">
          <a:extLst>
            <a:ext uri="{FF2B5EF4-FFF2-40B4-BE49-F238E27FC236}">
              <a16:creationId xmlns:a16="http://schemas.microsoft.com/office/drawing/2014/main" id="{AB7BD114-56CB-46C8-BDAA-43E8FBE89551}"/>
            </a:ext>
          </a:extLst>
        </xdr:cNvPr>
        <xdr:cNvPicPr>
          <a:picLocks noChangeAspect="1"/>
        </xdr:cNvPicPr>
      </xdr:nvPicPr>
      <xdr:blipFill>
        <a:blip xmlns:r="http://schemas.openxmlformats.org/officeDocument/2006/relationships" r:embed="rId2"/>
        <a:stretch>
          <a:fillRect/>
        </a:stretch>
      </xdr:blipFill>
      <xdr:spPr>
        <a:xfrm>
          <a:off x="587375" y="57873900"/>
          <a:ext cx="1876425" cy="952746"/>
        </a:xfrm>
        <a:prstGeom prst="rect">
          <a:avLst/>
        </a:prstGeom>
      </xdr:spPr>
    </xdr:pic>
    <xdr:clientData/>
  </xdr:twoCellAnchor>
  <xdr:oneCellAnchor>
    <xdr:from>
      <xdr:col>0</xdr:col>
      <xdr:colOff>171450</xdr:colOff>
      <xdr:row>102</xdr:row>
      <xdr:rowOff>152400</xdr:rowOff>
    </xdr:from>
    <xdr:ext cx="1828800" cy="942975"/>
    <xdr:pic>
      <xdr:nvPicPr>
        <xdr:cNvPr id="5" name="image1.png">
          <a:extLst>
            <a:ext uri="{FF2B5EF4-FFF2-40B4-BE49-F238E27FC236}">
              <a16:creationId xmlns:a16="http://schemas.microsoft.com/office/drawing/2014/main" id="{5B3BA888-C9B6-48E1-B50C-5DD3849F9DA5}"/>
            </a:ext>
          </a:extLst>
        </xdr:cNvPr>
        <xdr:cNvPicPr preferRelativeResize="0"/>
      </xdr:nvPicPr>
      <xdr:blipFill>
        <a:blip xmlns:r="http://schemas.openxmlformats.org/officeDocument/2006/relationships" r:embed="rId1" cstate="print"/>
        <a:stretch>
          <a:fillRect/>
        </a:stretch>
      </xdr:blipFill>
      <xdr:spPr>
        <a:xfrm>
          <a:off x="171450" y="128187450"/>
          <a:ext cx="1828800" cy="942975"/>
        </a:xfrm>
        <a:prstGeom prst="rect">
          <a:avLst/>
        </a:prstGeom>
        <a:noFill/>
      </xdr:spPr>
    </xdr:pic>
    <xdr:clientData fLocksWithSheet="0"/>
  </xdr:oneCellAnchor>
  <xdr:twoCellAnchor>
    <xdr:from>
      <xdr:col>0</xdr:col>
      <xdr:colOff>398144</xdr:colOff>
      <xdr:row>0</xdr:row>
      <xdr:rowOff>34290</xdr:rowOff>
    </xdr:from>
    <xdr:to>
      <xdr:col>2</xdr:col>
      <xdr:colOff>342900</xdr:colOff>
      <xdr:row>3</xdr:row>
      <xdr:rowOff>167640</xdr:rowOff>
    </xdr:to>
    <xdr:sp macro="" textlink="">
      <xdr:nvSpPr>
        <xdr:cNvPr id="6" name="Flecha: hacia la izquierda 5">
          <a:hlinkClick xmlns:r="http://schemas.openxmlformats.org/officeDocument/2006/relationships" r:id="rId3"/>
          <a:extLst>
            <a:ext uri="{FF2B5EF4-FFF2-40B4-BE49-F238E27FC236}">
              <a16:creationId xmlns:a16="http://schemas.microsoft.com/office/drawing/2014/main" id="{BCF7ECBF-4934-4611-BD50-8F7D1822670A}"/>
            </a:ext>
          </a:extLst>
        </xdr:cNvPr>
        <xdr:cNvSpPr/>
      </xdr:nvSpPr>
      <xdr:spPr>
        <a:xfrm>
          <a:off x="398144" y="34290"/>
          <a:ext cx="1529716" cy="681990"/>
        </a:xfrm>
        <a:prstGeom prst="leftArrow">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s-CO" sz="1800" b="1"/>
            <a:t>VOLVER</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319021</xdr:colOff>
      <xdr:row>6</xdr:row>
      <xdr:rowOff>123825</xdr:rowOff>
    </xdr:from>
    <xdr:to>
      <xdr:col>2</xdr:col>
      <xdr:colOff>626505</xdr:colOff>
      <xdr:row>9</xdr:row>
      <xdr:rowOff>258610</xdr:rowOff>
    </xdr:to>
    <xdr:pic>
      <xdr:nvPicPr>
        <xdr:cNvPr id="2" name="Imagen 1">
          <a:extLst>
            <a:ext uri="{FF2B5EF4-FFF2-40B4-BE49-F238E27FC236}">
              <a16:creationId xmlns:a16="http://schemas.microsoft.com/office/drawing/2014/main" id="{702322DA-6F4D-49DC-834F-ACAADC09A1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9021" y="314325"/>
          <a:ext cx="1831484" cy="963460"/>
        </a:xfrm>
        <a:prstGeom prst="rect">
          <a:avLst/>
        </a:prstGeom>
      </xdr:spPr>
    </xdr:pic>
    <xdr:clientData/>
  </xdr:twoCellAnchor>
  <xdr:oneCellAnchor>
    <xdr:from>
      <xdr:col>0</xdr:col>
      <xdr:colOff>266700</xdr:colOff>
      <xdr:row>41</xdr:row>
      <xdr:rowOff>142875</xdr:rowOff>
    </xdr:from>
    <xdr:ext cx="1828800" cy="942975"/>
    <xdr:pic>
      <xdr:nvPicPr>
        <xdr:cNvPr id="3" name="image1.png">
          <a:extLst>
            <a:ext uri="{FF2B5EF4-FFF2-40B4-BE49-F238E27FC236}">
              <a16:creationId xmlns:a16="http://schemas.microsoft.com/office/drawing/2014/main" id="{F3C300EB-1A5B-4A34-BDB1-3021DB116782}"/>
            </a:ext>
          </a:extLst>
        </xdr:cNvPr>
        <xdr:cNvPicPr preferRelativeResize="0"/>
      </xdr:nvPicPr>
      <xdr:blipFill>
        <a:blip xmlns:r="http://schemas.openxmlformats.org/officeDocument/2006/relationships" r:embed="rId1" cstate="print"/>
        <a:stretch>
          <a:fillRect/>
        </a:stretch>
      </xdr:blipFill>
      <xdr:spPr>
        <a:xfrm>
          <a:off x="266700" y="28003500"/>
          <a:ext cx="1828800" cy="942975"/>
        </a:xfrm>
        <a:prstGeom prst="rect">
          <a:avLst/>
        </a:prstGeom>
        <a:noFill/>
      </xdr:spPr>
    </xdr:pic>
    <xdr:clientData fLocksWithSheet="0"/>
  </xdr:oneCellAnchor>
  <xdr:twoCellAnchor editAs="oneCell">
    <xdr:from>
      <xdr:col>0</xdr:col>
      <xdr:colOff>615950</xdr:colOff>
      <xdr:row>88</xdr:row>
      <xdr:rowOff>123825</xdr:rowOff>
    </xdr:from>
    <xdr:to>
      <xdr:col>3</xdr:col>
      <xdr:colOff>206375</xdr:colOff>
      <xdr:row>90</xdr:row>
      <xdr:rowOff>552696</xdr:rowOff>
    </xdr:to>
    <xdr:pic>
      <xdr:nvPicPr>
        <xdr:cNvPr id="4" name="Imagen 3">
          <a:extLst>
            <a:ext uri="{FF2B5EF4-FFF2-40B4-BE49-F238E27FC236}">
              <a16:creationId xmlns:a16="http://schemas.microsoft.com/office/drawing/2014/main" id="{199AB5EA-25E8-4E29-AE4F-F53624C1BEC5}"/>
            </a:ext>
          </a:extLst>
        </xdr:cNvPr>
        <xdr:cNvPicPr>
          <a:picLocks noChangeAspect="1"/>
        </xdr:cNvPicPr>
      </xdr:nvPicPr>
      <xdr:blipFill>
        <a:blip xmlns:r="http://schemas.openxmlformats.org/officeDocument/2006/relationships" r:embed="rId2"/>
        <a:stretch>
          <a:fillRect/>
        </a:stretch>
      </xdr:blipFill>
      <xdr:spPr>
        <a:xfrm>
          <a:off x="615950" y="104508300"/>
          <a:ext cx="1876425" cy="1028946"/>
        </a:xfrm>
        <a:prstGeom prst="rect">
          <a:avLst/>
        </a:prstGeom>
      </xdr:spPr>
    </xdr:pic>
    <xdr:clientData/>
  </xdr:twoCellAnchor>
  <xdr:twoCellAnchor editAs="oneCell">
    <xdr:from>
      <xdr:col>0</xdr:col>
      <xdr:colOff>338071</xdr:colOff>
      <xdr:row>115</xdr:row>
      <xdr:rowOff>66675</xdr:rowOff>
    </xdr:from>
    <xdr:to>
      <xdr:col>2</xdr:col>
      <xdr:colOff>645555</xdr:colOff>
      <xdr:row>118</xdr:row>
      <xdr:rowOff>334810</xdr:rowOff>
    </xdr:to>
    <xdr:pic>
      <xdr:nvPicPr>
        <xdr:cNvPr id="5" name="Imagen 4">
          <a:extLst>
            <a:ext uri="{FF2B5EF4-FFF2-40B4-BE49-F238E27FC236}">
              <a16:creationId xmlns:a16="http://schemas.microsoft.com/office/drawing/2014/main" id="{44CED42E-E133-4957-B0A8-C6B0D7456E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8071" y="134521575"/>
          <a:ext cx="1831484" cy="963460"/>
        </a:xfrm>
        <a:prstGeom prst="rect">
          <a:avLst/>
        </a:prstGeom>
      </xdr:spPr>
    </xdr:pic>
    <xdr:clientData/>
  </xdr:twoCellAnchor>
  <xdr:twoCellAnchor>
    <xdr:from>
      <xdr:col>0</xdr:col>
      <xdr:colOff>373380</xdr:colOff>
      <xdr:row>0</xdr:row>
      <xdr:rowOff>0</xdr:rowOff>
    </xdr:from>
    <xdr:to>
      <xdr:col>2</xdr:col>
      <xdr:colOff>350520</xdr:colOff>
      <xdr:row>3</xdr:row>
      <xdr:rowOff>163830</xdr:rowOff>
    </xdr:to>
    <xdr:sp macro="" textlink="">
      <xdr:nvSpPr>
        <xdr:cNvPr id="6" name="Flecha: hacia la izquierda 5">
          <a:hlinkClick xmlns:r="http://schemas.openxmlformats.org/officeDocument/2006/relationships" r:id="rId3"/>
          <a:extLst>
            <a:ext uri="{FF2B5EF4-FFF2-40B4-BE49-F238E27FC236}">
              <a16:creationId xmlns:a16="http://schemas.microsoft.com/office/drawing/2014/main" id="{6807FC95-B021-49EF-980E-0E61F203795A}"/>
            </a:ext>
          </a:extLst>
        </xdr:cNvPr>
        <xdr:cNvSpPr/>
      </xdr:nvSpPr>
      <xdr:spPr>
        <a:xfrm>
          <a:off x="373380" y="0"/>
          <a:ext cx="1562100" cy="712470"/>
        </a:xfrm>
        <a:prstGeom prst="leftArrow">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s-CO" sz="1800" b="1"/>
            <a:t>VOLVER</a:t>
          </a:r>
        </a:p>
      </xdr:txBody>
    </xdr:sp>
    <xdr:clientData/>
  </xdr:twoCellAnchor>
</xdr:wsDr>
</file>

<file path=xl/drawings/drawing12.xml><?xml version="1.0" encoding="utf-8"?>
<xdr:wsDr xmlns:xdr="http://schemas.openxmlformats.org/drawingml/2006/spreadsheetDrawing" xmlns:a="http://schemas.openxmlformats.org/drawingml/2006/main">
  <xdr:oneCellAnchor>
    <xdr:from>
      <xdr:col>0</xdr:col>
      <xdr:colOff>278246</xdr:colOff>
      <xdr:row>6</xdr:row>
      <xdr:rowOff>48490</xdr:rowOff>
    </xdr:from>
    <xdr:ext cx="2112269" cy="1004453"/>
    <xdr:pic>
      <xdr:nvPicPr>
        <xdr:cNvPr id="2" name="Imagen 1">
          <a:extLst>
            <a:ext uri="{FF2B5EF4-FFF2-40B4-BE49-F238E27FC236}">
              <a16:creationId xmlns:a16="http://schemas.microsoft.com/office/drawing/2014/main" id="{0B9E0286-32D9-4CB5-AF70-8C852EDC60D4}"/>
            </a:ext>
          </a:extLst>
        </xdr:cNvPr>
        <xdr:cNvPicPr>
          <a:picLocks noChangeAspect="1"/>
        </xdr:cNvPicPr>
      </xdr:nvPicPr>
      <xdr:blipFill>
        <a:blip xmlns:r="http://schemas.openxmlformats.org/officeDocument/2006/relationships" r:embed="rId1"/>
        <a:stretch>
          <a:fillRect/>
        </a:stretch>
      </xdr:blipFill>
      <xdr:spPr>
        <a:xfrm>
          <a:off x="278246" y="238990"/>
          <a:ext cx="2112269" cy="1004453"/>
        </a:xfrm>
        <a:prstGeom prst="rect">
          <a:avLst/>
        </a:prstGeom>
      </xdr:spPr>
    </xdr:pic>
    <xdr:clientData/>
  </xdr:oneCellAnchor>
  <xdr:twoCellAnchor>
    <xdr:from>
      <xdr:col>0</xdr:col>
      <xdr:colOff>295275</xdr:colOff>
      <xdr:row>0</xdr:row>
      <xdr:rowOff>26670</xdr:rowOff>
    </xdr:from>
    <xdr:to>
      <xdr:col>2</xdr:col>
      <xdr:colOff>434340</xdr:colOff>
      <xdr:row>3</xdr:row>
      <xdr:rowOff>144780</xdr:rowOff>
    </xdr:to>
    <xdr:sp macro="" textlink="">
      <xdr:nvSpPr>
        <xdr:cNvPr id="3" name="Flecha: hacia la izquierda 2">
          <a:hlinkClick xmlns:r="http://schemas.openxmlformats.org/officeDocument/2006/relationships" r:id="rId2"/>
          <a:extLst>
            <a:ext uri="{FF2B5EF4-FFF2-40B4-BE49-F238E27FC236}">
              <a16:creationId xmlns:a16="http://schemas.microsoft.com/office/drawing/2014/main" id="{135C1CA7-A057-4559-9D6A-A9B0418BB486}"/>
            </a:ext>
          </a:extLst>
        </xdr:cNvPr>
        <xdr:cNvSpPr/>
      </xdr:nvSpPr>
      <xdr:spPr>
        <a:xfrm>
          <a:off x="295275" y="26670"/>
          <a:ext cx="1724025" cy="666750"/>
        </a:xfrm>
        <a:prstGeom prst="left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es-CO" sz="1800" b="1">
              <a:solidFill>
                <a:schemeClr val="bg1">
                  <a:lumMod val="85000"/>
                </a:schemeClr>
              </a:solidFill>
            </a:rPr>
            <a:t>VOLVER</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214246</xdr:colOff>
      <xdr:row>6</xdr:row>
      <xdr:rowOff>76200</xdr:rowOff>
    </xdr:from>
    <xdr:to>
      <xdr:col>2</xdr:col>
      <xdr:colOff>521730</xdr:colOff>
      <xdr:row>9</xdr:row>
      <xdr:rowOff>220510</xdr:rowOff>
    </xdr:to>
    <xdr:pic>
      <xdr:nvPicPr>
        <xdr:cNvPr id="2" name="Imagen 1">
          <a:extLst>
            <a:ext uri="{FF2B5EF4-FFF2-40B4-BE49-F238E27FC236}">
              <a16:creationId xmlns:a16="http://schemas.microsoft.com/office/drawing/2014/main" id="{4485A023-7437-4956-A46C-DB7B9C5AB5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4246" y="266700"/>
          <a:ext cx="1831484" cy="963460"/>
        </a:xfrm>
        <a:prstGeom prst="rect">
          <a:avLst/>
        </a:prstGeom>
      </xdr:spPr>
    </xdr:pic>
    <xdr:clientData/>
  </xdr:twoCellAnchor>
  <xdr:twoCellAnchor>
    <xdr:from>
      <xdr:col>0</xdr:col>
      <xdr:colOff>421004</xdr:colOff>
      <xdr:row>0</xdr:row>
      <xdr:rowOff>60960</xdr:rowOff>
    </xdr:from>
    <xdr:to>
      <xdr:col>2</xdr:col>
      <xdr:colOff>365760</xdr:colOff>
      <xdr:row>3</xdr:row>
      <xdr:rowOff>160020</xdr:rowOff>
    </xdr:to>
    <xdr:sp macro="" textlink="">
      <xdr:nvSpPr>
        <xdr:cNvPr id="3" name="Flecha: hacia la izquierda 2">
          <a:hlinkClick xmlns:r="http://schemas.openxmlformats.org/officeDocument/2006/relationships" r:id="rId2"/>
          <a:extLst>
            <a:ext uri="{FF2B5EF4-FFF2-40B4-BE49-F238E27FC236}">
              <a16:creationId xmlns:a16="http://schemas.microsoft.com/office/drawing/2014/main" id="{8F2A0258-FB43-49BF-AD08-4E164EC86A67}"/>
            </a:ext>
          </a:extLst>
        </xdr:cNvPr>
        <xdr:cNvSpPr/>
      </xdr:nvSpPr>
      <xdr:spPr>
        <a:xfrm>
          <a:off x="421004" y="60960"/>
          <a:ext cx="1529716" cy="647700"/>
        </a:xfrm>
        <a:prstGeom prst="left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es-CO" sz="1800" b="1">
              <a:solidFill>
                <a:schemeClr val="bg1">
                  <a:lumMod val="75000"/>
                </a:schemeClr>
              </a:solidFill>
            </a:rPr>
            <a:t>VOLVER</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454025</xdr:colOff>
      <xdr:row>6</xdr:row>
      <xdr:rowOff>76201</xdr:rowOff>
    </xdr:from>
    <xdr:to>
      <xdr:col>3</xdr:col>
      <xdr:colOff>107682</xdr:colOff>
      <xdr:row>8</xdr:row>
      <xdr:rowOff>352425</xdr:rowOff>
    </xdr:to>
    <xdr:pic>
      <xdr:nvPicPr>
        <xdr:cNvPr id="2" name="Imagen 1">
          <a:extLst>
            <a:ext uri="{FF2B5EF4-FFF2-40B4-BE49-F238E27FC236}">
              <a16:creationId xmlns:a16="http://schemas.microsoft.com/office/drawing/2014/main" id="{3C2D43AB-B446-4EB7-8012-3F3B68BC4EBF}"/>
            </a:ext>
          </a:extLst>
        </xdr:cNvPr>
        <xdr:cNvPicPr>
          <a:picLocks noChangeAspect="1"/>
        </xdr:cNvPicPr>
      </xdr:nvPicPr>
      <xdr:blipFill>
        <a:blip xmlns:r="http://schemas.openxmlformats.org/officeDocument/2006/relationships" r:embed="rId1"/>
        <a:stretch>
          <a:fillRect/>
        </a:stretch>
      </xdr:blipFill>
      <xdr:spPr>
        <a:xfrm>
          <a:off x="454025" y="266701"/>
          <a:ext cx="1939657" cy="1000124"/>
        </a:xfrm>
        <a:prstGeom prst="rect">
          <a:avLst/>
        </a:prstGeom>
      </xdr:spPr>
    </xdr:pic>
    <xdr:clientData/>
  </xdr:twoCellAnchor>
  <xdr:twoCellAnchor>
    <xdr:from>
      <xdr:col>0</xdr:col>
      <xdr:colOff>257175</xdr:colOff>
      <xdr:row>0</xdr:row>
      <xdr:rowOff>53340</xdr:rowOff>
    </xdr:from>
    <xdr:to>
      <xdr:col>2</xdr:col>
      <xdr:colOff>388620</xdr:colOff>
      <xdr:row>3</xdr:row>
      <xdr:rowOff>160020</xdr:rowOff>
    </xdr:to>
    <xdr:sp macro="" textlink="">
      <xdr:nvSpPr>
        <xdr:cNvPr id="3" name="Flecha: hacia la izquierda 2">
          <a:hlinkClick xmlns:r="http://schemas.openxmlformats.org/officeDocument/2006/relationships" r:id="rId2"/>
          <a:extLst>
            <a:ext uri="{FF2B5EF4-FFF2-40B4-BE49-F238E27FC236}">
              <a16:creationId xmlns:a16="http://schemas.microsoft.com/office/drawing/2014/main" id="{72754C08-7C78-4AA8-86D8-FF6D8389475F}"/>
            </a:ext>
          </a:extLst>
        </xdr:cNvPr>
        <xdr:cNvSpPr/>
      </xdr:nvSpPr>
      <xdr:spPr>
        <a:xfrm>
          <a:off x="257175" y="53340"/>
          <a:ext cx="1716405" cy="655320"/>
        </a:xfrm>
        <a:prstGeom prst="left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es-CO" sz="1800" b="1">
              <a:solidFill>
                <a:schemeClr val="bg1">
                  <a:lumMod val="75000"/>
                </a:schemeClr>
              </a:solidFill>
            </a:rPr>
            <a:t>VOLVER</a:t>
          </a:r>
        </a:p>
      </xdr:txBody>
    </xdr:sp>
    <xdr:clientData/>
  </xdr:twoCellAnchor>
</xdr:wsDr>
</file>

<file path=xl/drawings/drawing15.xml><?xml version="1.0" encoding="utf-8"?>
<xdr:wsDr xmlns:xdr="http://schemas.openxmlformats.org/drawingml/2006/spreadsheetDrawing" xmlns:a="http://schemas.openxmlformats.org/drawingml/2006/main">
  <xdr:oneCellAnchor>
    <xdr:from>
      <xdr:col>0</xdr:col>
      <xdr:colOff>348731</xdr:colOff>
      <xdr:row>6</xdr:row>
      <xdr:rowOff>70485</xdr:rowOff>
    </xdr:from>
    <xdr:ext cx="2112269" cy="1004453"/>
    <xdr:pic>
      <xdr:nvPicPr>
        <xdr:cNvPr id="2" name="Imagen 1">
          <a:extLst>
            <a:ext uri="{FF2B5EF4-FFF2-40B4-BE49-F238E27FC236}">
              <a16:creationId xmlns:a16="http://schemas.microsoft.com/office/drawing/2014/main" id="{C790E0AF-8AA4-4208-851F-542F95B9A32A}"/>
            </a:ext>
          </a:extLst>
        </xdr:cNvPr>
        <xdr:cNvPicPr>
          <a:picLocks noChangeAspect="1"/>
        </xdr:cNvPicPr>
      </xdr:nvPicPr>
      <xdr:blipFill>
        <a:blip xmlns:r="http://schemas.openxmlformats.org/officeDocument/2006/relationships" r:embed="rId1"/>
        <a:stretch>
          <a:fillRect/>
        </a:stretch>
      </xdr:blipFill>
      <xdr:spPr>
        <a:xfrm>
          <a:off x="348731" y="1236345"/>
          <a:ext cx="2112269" cy="1004453"/>
        </a:xfrm>
        <a:prstGeom prst="rect">
          <a:avLst/>
        </a:prstGeom>
      </xdr:spPr>
    </xdr:pic>
    <xdr:clientData/>
  </xdr:oneCellAnchor>
  <xdr:twoCellAnchor>
    <xdr:from>
      <xdr:col>0</xdr:col>
      <xdr:colOff>281940</xdr:colOff>
      <xdr:row>0</xdr:row>
      <xdr:rowOff>60960</xdr:rowOff>
    </xdr:from>
    <xdr:to>
      <xdr:col>2</xdr:col>
      <xdr:colOff>556260</xdr:colOff>
      <xdr:row>3</xdr:row>
      <xdr:rowOff>175260</xdr:rowOff>
    </xdr:to>
    <xdr:sp macro="" textlink="">
      <xdr:nvSpPr>
        <xdr:cNvPr id="3" name="Flecha: hacia la izquierda 2">
          <a:hlinkClick xmlns:r="http://schemas.openxmlformats.org/officeDocument/2006/relationships" r:id="rId2"/>
          <a:extLst>
            <a:ext uri="{FF2B5EF4-FFF2-40B4-BE49-F238E27FC236}">
              <a16:creationId xmlns:a16="http://schemas.microsoft.com/office/drawing/2014/main" id="{9E8E9B88-5CA5-4E0B-B46B-6B345A0AE260}"/>
            </a:ext>
          </a:extLst>
        </xdr:cNvPr>
        <xdr:cNvSpPr/>
      </xdr:nvSpPr>
      <xdr:spPr>
        <a:xfrm>
          <a:off x="281940" y="60960"/>
          <a:ext cx="1859280" cy="662940"/>
        </a:xfrm>
        <a:prstGeom prst="left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es-CO" sz="1800" b="1"/>
            <a:t>VOLVER</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417830</xdr:colOff>
      <xdr:row>32</xdr:row>
      <xdr:rowOff>87630</xdr:rowOff>
    </xdr:from>
    <xdr:to>
      <xdr:col>3</xdr:col>
      <xdr:colOff>307921</xdr:colOff>
      <xdr:row>34</xdr:row>
      <xdr:rowOff>447675</xdr:rowOff>
    </xdr:to>
    <xdr:pic>
      <xdr:nvPicPr>
        <xdr:cNvPr id="2" name="Imagen 1">
          <a:extLst>
            <a:ext uri="{FF2B5EF4-FFF2-40B4-BE49-F238E27FC236}">
              <a16:creationId xmlns:a16="http://schemas.microsoft.com/office/drawing/2014/main" id="{F38C7608-8BD2-4860-9E18-C0F382CF2443}"/>
            </a:ext>
          </a:extLst>
        </xdr:cNvPr>
        <xdr:cNvPicPr>
          <a:picLocks noChangeAspect="1"/>
        </xdr:cNvPicPr>
      </xdr:nvPicPr>
      <xdr:blipFill>
        <a:blip xmlns:r="http://schemas.openxmlformats.org/officeDocument/2006/relationships" r:embed="rId1"/>
        <a:stretch>
          <a:fillRect/>
        </a:stretch>
      </xdr:blipFill>
      <xdr:spPr>
        <a:xfrm>
          <a:off x="417830" y="19594830"/>
          <a:ext cx="2267531" cy="1099185"/>
        </a:xfrm>
        <a:prstGeom prst="rect">
          <a:avLst/>
        </a:prstGeom>
      </xdr:spPr>
    </xdr:pic>
    <xdr:clientData/>
  </xdr:twoCellAnchor>
  <xdr:twoCellAnchor>
    <xdr:from>
      <xdr:col>0</xdr:col>
      <xdr:colOff>262468</xdr:colOff>
      <xdr:row>0</xdr:row>
      <xdr:rowOff>45509</xdr:rowOff>
    </xdr:from>
    <xdr:to>
      <xdr:col>2</xdr:col>
      <xdr:colOff>296333</xdr:colOff>
      <xdr:row>3</xdr:row>
      <xdr:rowOff>186266</xdr:rowOff>
    </xdr:to>
    <xdr:sp macro="" textlink="">
      <xdr:nvSpPr>
        <xdr:cNvPr id="3" name="Flecha: hacia la izquierda 2">
          <a:hlinkClick xmlns:r="http://schemas.openxmlformats.org/officeDocument/2006/relationships" r:id="rId2"/>
          <a:extLst>
            <a:ext uri="{FF2B5EF4-FFF2-40B4-BE49-F238E27FC236}">
              <a16:creationId xmlns:a16="http://schemas.microsoft.com/office/drawing/2014/main" id="{456C0D73-D52D-429B-ADEF-C08DF6B28AC3}"/>
            </a:ext>
          </a:extLst>
        </xdr:cNvPr>
        <xdr:cNvSpPr/>
      </xdr:nvSpPr>
      <xdr:spPr>
        <a:xfrm>
          <a:off x="262468" y="45509"/>
          <a:ext cx="1625598" cy="699557"/>
        </a:xfrm>
        <a:prstGeom prst="left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es-CO" sz="1800" b="1">
              <a:solidFill>
                <a:schemeClr val="bg1">
                  <a:lumMod val="75000"/>
                </a:schemeClr>
              </a:solidFill>
            </a:rPr>
            <a:t>VOLVER</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261871</xdr:colOff>
      <xdr:row>6</xdr:row>
      <xdr:rowOff>30480</xdr:rowOff>
    </xdr:from>
    <xdr:to>
      <xdr:col>2</xdr:col>
      <xdr:colOff>569355</xdr:colOff>
      <xdr:row>9</xdr:row>
      <xdr:rowOff>174790</xdr:rowOff>
    </xdr:to>
    <xdr:pic>
      <xdr:nvPicPr>
        <xdr:cNvPr id="2" name="Imagen 1">
          <a:extLst>
            <a:ext uri="{FF2B5EF4-FFF2-40B4-BE49-F238E27FC236}">
              <a16:creationId xmlns:a16="http://schemas.microsoft.com/office/drawing/2014/main" id="{6EB3B383-F70A-4C78-9417-94E4E94C5E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1871" y="1181100"/>
          <a:ext cx="1892444" cy="944410"/>
        </a:xfrm>
        <a:prstGeom prst="rect">
          <a:avLst/>
        </a:prstGeom>
      </xdr:spPr>
    </xdr:pic>
    <xdr:clientData/>
  </xdr:twoCellAnchor>
  <xdr:twoCellAnchor editAs="oneCell">
    <xdr:from>
      <xdr:col>0</xdr:col>
      <xdr:colOff>766723</xdr:colOff>
      <xdr:row>42</xdr:row>
      <xdr:rowOff>47625</xdr:rowOff>
    </xdr:from>
    <xdr:to>
      <xdr:col>2</xdr:col>
      <xdr:colOff>793115</xdr:colOff>
      <xdr:row>44</xdr:row>
      <xdr:rowOff>243840</xdr:rowOff>
    </xdr:to>
    <xdr:pic>
      <xdr:nvPicPr>
        <xdr:cNvPr id="3" name="Imagen 2">
          <a:extLst>
            <a:ext uri="{FF2B5EF4-FFF2-40B4-BE49-F238E27FC236}">
              <a16:creationId xmlns:a16="http://schemas.microsoft.com/office/drawing/2014/main" id="{9BBB302E-0020-439E-B196-3328DD1D30AF}"/>
            </a:ext>
          </a:extLst>
        </xdr:cNvPr>
        <xdr:cNvPicPr>
          <a:picLocks noChangeAspect="1"/>
        </xdr:cNvPicPr>
      </xdr:nvPicPr>
      <xdr:blipFill>
        <a:blip xmlns:r="http://schemas.openxmlformats.org/officeDocument/2006/relationships" r:embed="rId2"/>
        <a:stretch>
          <a:fillRect/>
        </a:stretch>
      </xdr:blipFill>
      <xdr:spPr>
        <a:xfrm>
          <a:off x="766723" y="19150965"/>
          <a:ext cx="1611352" cy="836295"/>
        </a:xfrm>
        <a:prstGeom prst="rect">
          <a:avLst/>
        </a:prstGeom>
      </xdr:spPr>
    </xdr:pic>
    <xdr:clientData/>
  </xdr:twoCellAnchor>
  <xdr:twoCellAnchor>
    <xdr:from>
      <xdr:col>0</xdr:col>
      <xdr:colOff>403860</xdr:colOff>
      <xdr:row>0</xdr:row>
      <xdr:rowOff>28574</xdr:rowOff>
    </xdr:from>
    <xdr:to>
      <xdr:col>2</xdr:col>
      <xdr:colOff>434340</xdr:colOff>
      <xdr:row>3</xdr:row>
      <xdr:rowOff>114300</xdr:rowOff>
    </xdr:to>
    <xdr:sp macro="" textlink="">
      <xdr:nvSpPr>
        <xdr:cNvPr id="5" name="Flecha: hacia la izquierda 4">
          <a:hlinkClick xmlns:r="http://schemas.openxmlformats.org/officeDocument/2006/relationships" r:id="rId3"/>
          <a:extLst>
            <a:ext uri="{FF2B5EF4-FFF2-40B4-BE49-F238E27FC236}">
              <a16:creationId xmlns:a16="http://schemas.microsoft.com/office/drawing/2014/main" id="{D763F872-ED1D-4836-97B2-9D8C43D9187F}"/>
            </a:ext>
          </a:extLst>
        </xdr:cNvPr>
        <xdr:cNvSpPr/>
      </xdr:nvSpPr>
      <xdr:spPr>
        <a:xfrm>
          <a:off x="403860" y="28574"/>
          <a:ext cx="1615440" cy="634366"/>
        </a:xfrm>
        <a:prstGeom prst="left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es-CO" sz="1800" b="1">
              <a:solidFill>
                <a:schemeClr val="bg1">
                  <a:lumMod val="75000"/>
                </a:schemeClr>
              </a:solidFill>
            </a:rPr>
            <a:t>VOLVER</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434975</xdr:colOff>
      <xdr:row>6</xdr:row>
      <xdr:rowOff>1905</xdr:rowOff>
    </xdr:from>
    <xdr:to>
      <xdr:col>2</xdr:col>
      <xdr:colOff>640080</xdr:colOff>
      <xdr:row>8</xdr:row>
      <xdr:rowOff>287822</xdr:rowOff>
    </xdr:to>
    <xdr:pic>
      <xdr:nvPicPr>
        <xdr:cNvPr id="2" name="Imagen 1">
          <a:extLst>
            <a:ext uri="{FF2B5EF4-FFF2-40B4-BE49-F238E27FC236}">
              <a16:creationId xmlns:a16="http://schemas.microsoft.com/office/drawing/2014/main" id="{DD95D450-72DB-41F8-A79F-FF4BAA8CC3F3}"/>
            </a:ext>
          </a:extLst>
        </xdr:cNvPr>
        <xdr:cNvPicPr>
          <a:picLocks noChangeAspect="1"/>
        </xdr:cNvPicPr>
      </xdr:nvPicPr>
      <xdr:blipFill>
        <a:blip xmlns:r="http://schemas.openxmlformats.org/officeDocument/2006/relationships" r:embed="rId1"/>
        <a:stretch>
          <a:fillRect/>
        </a:stretch>
      </xdr:blipFill>
      <xdr:spPr>
        <a:xfrm>
          <a:off x="434975" y="1167765"/>
          <a:ext cx="1790065" cy="1002197"/>
        </a:xfrm>
        <a:prstGeom prst="rect">
          <a:avLst/>
        </a:prstGeom>
      </xdr:spPr>
    </xdr:pic>
    <xdr:clientData/>
  </xdr:twoCellAnchor>
  <xdr:oneCellAnchor>
    <xdr:from>
      <xdr:col>0</xdr:col>
      <xdr:colOff>535421</xdr:colOff>
      <xdr:row>30</xdr:row>
      <xdr:rowOff>56111</xdr:rowOff>
    </xdr:from>
    <xdr:ext cx="1842019" cy="875940"/>
    <xdr:pic>
      <xdr:nvPicPr>
        <xdr:cNvPr id="3" name="Imagen 2">
          <a:extLst>
            <a:ext uri="{FF2B5EF4-FFF2-40B4-BE49-F238E27FC236}">
              <a16:creationId xmlns:a16="http://schemas.microsoft.com/office/drawing/2014/main" id="{2D453900-211D-45FE-AE92-85EB5EA724C2}"/>
            </a:ext>
          </a:extLst>
        </xdr:cNvPr>
        <xdr:cNvPicPr>
          <a:picLocks noChangeAspect="1"/>
        </xdr:cNvPicPr>
      </xdr:nvPicPr>
      <xdr:blipFill>
        <a:blip xmlns:r="http://schemas.openxmlformats.org/officeDocument/2006/relationships" r:embed="rId1"/>
        <a:stretch>
          <a:fillRect/>
        </a:stretch>
      </xdr:blipFill>
      <xdr:spPr>
        <a:xfrm>
          <a:off x="535421" y="21125411"/>
          <a:ext cx="1842019" cy="875940"/>
        </a:xfrm>
        <a:prstGeom prst="rect">
          <a:avLst/>
        </a:prstGeom>
      </xdr:spPr>
    </xdr:pic>
    <xdr:clientData/>
  </xdr:oneCellAnchor>
  <xdr:oneCellAnchor>
    <xdr:from>
      <xdr:col>0</xdr:col>
      <xdr:colOff>604001</xdr:colOff>
      <xdr:row>42</xdr:row>
      <xdr:rowOff>2771</xdr:rowOff>
    </xdr:from>
    <xdr:ext cx="1811539" cy="861446"/>
    <xdr:pic>
      <xdr:nvPicPr>
        <xdr:cNvPr id="4" name="Imagen 3">
          <a:extLst>
            <a:ext uri="{FF2B5EF4-FFF2-40B4-BE49-F238E27FC236}">
              <a16:creationId xmlns:a16="http://schemas.microsoft.com/office/drawing/2014/main" id="{E29E7003-F695-481D-8B6A-0B8DBB6E4A4F}"/>
            </a:ext>
          </a:extLst>
        </xdr:cNvPr>
        <xdr:cNvPicPr>
          <a:picLocks noChangeAspect="1"/>
        </xdr:cNvPicPr>
      </xdr:nvPicPr>
      <xdr:blipFill>
        <a:blip xmlns:r="http://schemas.openxmlformats.org/officeDocument/2006/relationships" r:embed="rId1"/>
        <a:stretch>
          <a:fillRect/>
        </a:stretch>
      </xdr:blipFill>
      <xdr:spPr>
        <a:xfrm>
          <a:off x="604001" y="28280591"/>
          <a:ext cx="1811539" cy="861446"/>
        </a:xfrm>
        <a:prstGeom prst="rect">
          <a:avLst/>
        </a:prstGeom>
      </xdr:spPr>
    </xdr:pic>
    <xdr:clientData/>
  </xdr:oneCellAnchor>
  <xdr:oneCellAnchor>
    <xdr:from>
      <xdr:col>0</xdr:col>
      <xdr:colOff>609600</xdr:colOff>
      <xdr:row>67</xdr:row>
      <xdr:rowOff>161925</xdr:rowOff>
    </xdr:from>
    <xdr:ext cx="1876425" cy="895350"/>
    <xdr:pic>
      <xdr:nvPicPr>
        <xdr:cNvPr id="7" name="image1.png">
          <a:extLst>
            <a:ext uri="{FF2B5EF4-FFF2-40B4-BE49-F238E27FC236}">
              <a16:creationId xmlns:a16="http://schemas.microsoft.com/office/drawing/2014/main" id="{83056F30-B66C-4EFD-8FBE-4D3F84322A9A}"/>
            </a:ext>
          </a:extLst>
        </xdr:cNvPr>
        <xdr:cNvPicPr preferRelativeResize="0"/>
      </xdr:nvPicPr>
      <xdr:blipFill>
        <a:blip xmlns:r="http://schemas.openxmlformats.org/officeDocument/2006/relationships" r:embed="rId1" cstate="print"/>
        <a:stretch>
          <a:fillRect/>
        </a:stretch>
      </xdr:blipFill>
      <xdr:spPr>
        <a:xfrm>
          <a:off x="609600" y="88906350"/>
          <a:ext cx="1876425" cy="895350"/>
        </a:xfrm>
        <a:prstGeom prst="rect">
          <a:avLst/>
        </a:prstGeom>
        <a:noFill/>
      </xdr:spPr>
    </xdr:pic>
    <xdr:clientData fLocksWithSheet="0"/>
  </xdr:oneCellAnchor>
  <xdr:twoCellAnchor>
    <xdr:from>
      <xdr:col>0</xdr:col>
      <xdr:colOff>342900</xdr:colOff>
      <xdr:row>0</xdr:row>
      <xdr:rowOff>43814</xdr:rowOff>
    </xdr:from>
    <xdr:to>
      <xdr:col>2</xdr:col>
      <xdr:colOff>312420</xdr:colOff>
      <xdr:row>3</xdr:row>
      <xdr:rowOff>144779</xdr:rowOff>
    </xdr:to>
    <xdr:sp macro="" textlink="">
      <xdr:nvSpPr>
        <xdr:cNvPr id="8" name="Flecha: hacia la izquierda 7">
          <a:hlinkClick xmlns:r="http://schemas.openxmlformats.org/officeDocument/2006/relationships" r:id="rId2"/>
          <a:extLst>
            <a:ext uri="{FF2B5EF4-FFF2-40B4-BE49-F238E27FC236}">
              <a16:creationId xmlns:a16="http://schemas.microsoft.com/office/drawing/2014/main" id="{9561D406-E83D-4A53-99E7-648733ADF368}"/>
            </a:ext>
          </a:extLst>
        </xdr:cNvPr>
        <xdr:cNvSpPr/>
      </xdr:nvSpPr>
      <xdr:spPr>
        <a:xfrm>
          <a:off x="342900" y="43814"/>
          <a:ext cx="1554480" cy="649605"/>
        </a:xfrm>
        <a:prstGeom prst="left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es-CO" sz="1800" b="1">
              <a:solidFill>
                <a:schemeClr val="bg1">
                  <a:lumMod val="75000"/>
                </a:schemeClr>
              </a:solidFill>
            </a:rPr>
            <a:t>VOLVER</a:t>
          </a: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266700</xdr:colOff>
      <xdr:row>6</xdr:row>
      <xdr:rowOff>66675</xdr:rowOff>
    </xdr:from>
    <xdr:to>
      <xdr:col>3</xdr:col>
      <xdr:colOff>225425</xdr:colOff>
      <xdr:row>8</xdr:row>
      <xdr:rowOff>390769</xdr:rowOff>
    </xdr:to>
    <xdr:pic>
      <xdr:nvPicPr>
        <xdr:cNvPr id="2" name="Imagen 1">
          <a:extLst>
            <a:ext uri="{FF2B5EF4-FFF2-40B4-BE49-F238E27FC236}">
              <a16:creationId xmlns:a16="http://schemas.microsoft.com/office/drawing/2014/main" id="{A633BF22-AAC4-40DE-B415-9296A72387B9}"/>
            </a:ext>
          </a:extLst>
        </xdr:cNvPr>
        <xdr:cNvPicPr>
          <a:picLocks noChangeAspect="1"/>
        </xdr:cNvPicPr>
      </xdr:nvPicPr>
      <xdr:blipFill>
        <a:blip xmlns:r="http://schemas.openxmlformats.org/officeDocument/2006/relationships" r:embed="rId1"/>
        <a:stretch>
          <a:fillRect/>
        </a:stretch>
      </xdr:blipFill>
      <xdr:spPr>
        <a:xfrm>
          <a:off x="266700" y="257175"/>
          <a:ext cx="2244725" cy="1028946"/>
        </a:xfrm>
        <a:prstGeom prst="rect">
          <a:avLst/>
        </a:prstGeom>
      </xdr:spPr>
    </xdr:pic>
    <xdr:clientData/>
  </xdr:twoCellAnchor>
  <xdr:twoCellAnchor>
    <xdr:from>
      <xdr:col>0</xdr:col>
      <xdr:colOff>244231</xdr:colOff>
      <xdr:row>0</xdr:row>
      <xdr:rowOff>73269</xdr:rowOff>
    </xdr:from>
    <xdr:to>
      <xdr:col>2</xdr:col>
      <xdr:colOff>415192</xdr:colOff>
      <xdr:row>3</xdr:row>
      <xdr:rowOff>183172</xdr:rowOff>
    </xdr:to>
    <xdr:sp macro="" textlink="">
      <xdr:nvSpPr>
        <xdr:cNvPr id="6" name="Flecha: hacia la izquierda 5">
          <a:hlinkClick xmlns:r="http://schemas.openxmlformats.org/officeDocument/2006/relationships" r:id="rId2"/>
          <a:extLst>
            <a:ext uri="{FF2B5EF4-FFF2-40B4-BE49-F238E27FC236}">
              <a16:creationId xmlns:a16="http://schemas.microsoft.com/office/drawing/2014/main" id="{BCF54D12-9E83-4454-8840-C0E160C9E268}"/>
            </a:ext>
          </a:extLst>
        </xdr:cNvPr>
        <xdr:cNvSpPr/>
      </xdr:nvSpPr>
      <xdr:spPr>
        <a:xfrm>
          <a:off x="244231" y="73269"/>
          <a:ext cx="1685192" cy="696057"/>
        </a:xfrm>
        <a:prstGeom prst="leftArrow">
          <a:avLst/>
        </a:prstGeom>
      </xdr:spPr>
      <xdr:style>
        <a:lnRef idx="0">
          <a:schemeClr val="accent6"/>
        </a:lnRef>
        <a:fillRef idx="3">
          <a:schemeClr val="accent6"/>
        </a:fillRef>
        <a:effectRef idx="3">
          <a:schemeClr val="accent6"/>
        </a:effectRef>
        <a:fontRef idx="minor">
          <a:schemeClr val="lt1"/>
        </a:fontRef>
      </xdr:style>
      <xdr:txBody>
        <a:bodyPr vertOverflow="clip" horzOverflow="clip" rtlCol="0" anchor="ctr"/>
        <a:lstStyle/>
        <a:p>
          <a:pPr algn="ctr"/>
          <a:r>
            <a:rPr lang="es-CO" sz="1800" b="1">
              <a:solidFill>
                <a:schemeClr val="tx1">
                  <a:lumMod val="65000"/>
                  <a:lumOff val="35000"/>
                </a:schemeClr>
              </a:solidFill>
            </a:rPr>
            <a:t>VOLVER</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63139</xdr:colOff>
      <xdr:row>6</xdr:row>
      <xdr:rowOff>51015</xdr:rowOff>
    </xdr:from>
    <xdr:to>
      <xdr:col>2</xdr:col>
      <xdr:colOff>881744</xdr:colOff>
      <xdr:row>10</xdr:row>
      <xdr:rowOff>4502</xdr:rowOff>
    </xdr:to>
    <xdr:pic>
      <xdr:nvPicPr>
        <xdr:cNvPr id="2" name="Imagen 1">
          <a:extLst>
            <a:ext uri="{FF2B5EF4-FFF2-40B4-BE49-F238E27FC236}">
              <a16:creationId xmlns:a16="http://schemas.microsoft.com/office/drawing/2014/main" id="{98A2777B-BBDB-4310-960B-89BED19669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1910" y="293176"/>
          <a:ext cx="1835681" cy="986707"/>
        </a:xfrm>
        <a:prstGeom prst="rect">
          <a:avLst/>
        </a:prstGeom>
      </xdr:spPr>
    </xdr:pic>
    <xdr:clientData/>
  </xdr:twoCellAnchor>
  <xdr:twoCellAnchor editAs="oneCell">
    <xdr:from>
      <xdr:col>0</xdr:col>
      <xdr:colOff>157096</xdr:colOff>
      <xdr:row>31</xdr:row>
      <xdr:rowOff>76200</xdr:rowOff>
    </xdr:from>
    <xdr:to>
      <xdr:col>2</xdr:col>
      <xdr:colOff>216930</xdr:colOff>
      <xdr:row>36</xdr:row>
      <xdr:rowOff>87161</xdr:rowOff>
    </xdr:to>
    <xdr:pic>
      <xdr:nvPicPr>
        <xdr:cNvPr id="3" name="Imagen 2">
          <a:extLst>
            <a:ext uri="{FF2B5EF4-FFF2-40B4-BE49-F238E27FC236}">
              <a16:creationId xmlns:a16="http://schemas.microsoft.com/office/drawing/2014/main" id="{0EF90403-D194-44A5-A1F8-D7099C8AA6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096" y="19411950"/>
          <a:ext cx="1831484" cy="963460"/>
        </a:xfrm>
        <a:prstGeom prst="rect">
          <a:avLst/>
        </a:prstGeom>
      </xdr:spPr>
    </xdr:pic>
    <xdr:clientData/>
  </xdr:twoCellAnchor>
  <xdr:twoCellAnchor>
    <xdr:from>
      <xdr:col>1</xdr:col>
      <xdr:colOff>95250</xdr:colOff>
      <xdr:row>0</xdr:row>
      <xdr:rowOff>0</xdr:rowOff>
    </xdr:from>
    <xdr:to>
      <xdr:col>2</xdr:col>
      <xdr:colOff>1031486</xdr:colOff>
      <xdr:row>3</xdr:row>
      <xdr:rowOff>169592</xdr:rowOff>
    </xdr:to>
    <xdr:sp macro="" textlink="">
      <xdr:nvSpPr>
        <xdr:cNvPr id="4" name="Flecha: hacia la izquierda 3">
          <a:hlinkClick xmlns:r="http://schemas.openxmlformats.org/officeDocument/2006/relationships" r:id="rId2"/>
          <a:extLst>
            <a:ext uri="{FF2B5EF4-FFF2-40B4-BE49-F238E27FC236}">
              <a16:creationId xmlns:a16="http://schemas.microsoft.com/office/drawing/2014/main" id="{9331841A-E23F-4802-AACC-F62041645426}"/>
            </a:ext>
          </a:extLst>
        </xdr:cNvPr>
        <xdr:cNvSpPr/>
      </xdr:nvSpPr>
      <xdr:spPr>
        <a:xfrm>
          <a:off x="885128" y="0"/>
          <a:ext cx="1977017" cy="727153"/>
        </a:xfrm>
        <a:prstGeom prst="leftArrow">
          <a:avLst/>
        </a:prstGeom>
        <a:solidFill>
          <a:schemeClr val="bg2">
            <a:lumMod val="50000"/>
          </a:schemeClr>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ctr"/>
          <a:r>
            <a:rPr lang="es-CO" sz="1800" b="1">
              <a:solidFill>
                <a:schemeClr val="tx1">
                  <a:lumMod val="75000"/>
                  <a:lumOff val="25000"/>
                </a:schemeClr>
              </a:solidFill>
            </a:rPr>
            <a:t>VOLVER </a:t>
          </a:r>
        </a:p>
      </xdr:txBody>
    </xdr:sp>
    <xdr:clientData/>
  </xdr:twoCellAnchor>
  <xdr:twoCellAnchor>
    <xdr:from>
      <xdr:col>0</xdr:col>
      <xdr:colOff>0</xdr:colOff>
      <xdr:row>5</xdr:row>
      <xdr:rowOff>92926</xdr:rowOff>
    </xdr:from>
    <xdr:to>
      <xdr:col>1</xdr:col>
      <xdr:colOff>46464</xdr:colOff>
      <xdr:row>5</xdr:row>
      <xdr:rowOff>569177</xdr:rowOff>
    </xdr:to>
    <xdr:sp macro="" textlink="">
      <xdr:nvSpPr>
        <xdr:cNvPr id="5" name="Rectángulo: esquinas redondeadas 4">
          <a:extLst>
            <a:ext uri="{FF2B5EF4-FFF2-40B4-BE49-F238E27FC236}">
              <a16:creationId xmlns:a16="http://schemas.microsoft.com/office/drawing/2014/main" id="{A21D8E03-8E99-43FC-B10D-584A877A0702}"/>
            </a:ext>
          </a:extLst>
        </xdr:cNvPr>
        <xdr:cNvSpPr/>
      </xdr:nvSpPr>
      <xdr:spPr>
        <a:xfrm>
          <a:off x="0" y="92926"/>
          <a:ext cx="813110" cy="476251"/>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132420</xdr:colOff>
      <xdr:row>5</xdr:row>
      <xdr:rowOff>113835</xdr:rowOff>
    </xdr:from>
    <xdr:to>
      <xdr:col>4</xdr:col>
      <xdr:colOff>1537938</xdr:colOff>
      <xdr:row>5</xdr:row>
      <xdr:rowOff>636549</xdr:rowOff>
    </xdr:to>
    <xdr:sp macro="" textlink="">
      <xdr:nvSpPr>
        <xdr:cNvPr id="6" name="Rectángulo: esquinas redondeadas 5">
          <a:extLst>
            <a:ext uri="{FF2B5EF4-FFF2-40B4-BE49-F238E27FC236}">
              <a16:creationId xmlns:a16="http://schemas.microsoft.com/office/drawing/2014/main" id="{283621D2-13BC-47E0-8AEA-3912E550C14A}"/>
            </a:ext>
          </a:extLst>
        </xdr:cNvPr>
        <xdr:cNvSpPr/>
      </xdr:nvSpPr>
      <xdr:spPr>
        <a:xfrm>
          <a:off x="5215518" y="1052396"/>
          <a:ext cx="1405518" cy="522714"/>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116159</xdr:colOff>
      <xdr:row>5</xdr:row>
      <xdr:rowOff>69693</xdr:rowOff>
    </xdr:from>
    <xdr:to>
      <xdr:col>4</xdr:col>
      <xdr:colOff>1661068</xdr:colOff>
      <xdr:row>5</xdr:row>
      <xdr:rowOff>720181</xdr:rowOff>
    </xdr:to>
    <xdr:sp macro="" textlink="">
      <xdr:nvSpPr>
        <xdr:cNvPr id="7" name="Rectángulo: esquinas redondeadas 6">
          <a:extLst>
            <a:ext uri="{FF2B5EF4-FFF2-40B4-BE49-F238E27FC236}">
              <a16:creationId xmlns:a16="http://schemas.microsoft.com/office/drawing/2014/main" id="{40E9FFA2-6DEB-4F27-8175-81EE265E35E4}"/>
            </a:ext>
          </a:extLst>
        </xdr:cNvPr>
        <xdr:cNvSpPr/>
      </xdr:nvSpPr>
      <xdr:spPr>
        <a:xfrm>
          <a:off x="5199257" y="1194108"/>
          <a:ext cx="1544909" cy="650488"/>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368300</xdr:colOff>
      <xdr:row>6</xdr:row>
      <xdr:rowOff>83820</xdr:rowOff>
    </xdr:from>
    <xdr:ext cx="2092960" cy="986698"/>
    <xdr:pic>
      <xdr:nvPicPr>
        <xdr:cNvPr id="2" name="Imagen 1">
          <a:extLst>
            <a:ext uri="{FF2B5EF4-FFF2-40B4-BE49-F238E27FC236}">
              <a16:creationId xmlns:a16="http://schemas.microsoft.com/office/drawing/2014/main" id="{61BDE488-74A6-4B99-85AC-BF94B8900033}"/>
            </a:ext>
          </a:extLst>
        </xdr:cNvPr>
        <xdr:cNvPicPr>
          <a:picLocks noChangeAspect="1"/>
        </xdr:cNvPicPr>
      </xdr:nvPicPr>
      <xdr:blipFill>
        <a:blip xmlns:r="http://schemas.openxmlformats.org/officeDocument/2006/relationships" r:embed="rId1"/>
        <a:stretch>
          <a:fillRect/>
        </a:stretch>
      </xdr:blipFill>
      <xdr:spPr>
        <a:xfrm>
          <a:off x="368300" y="998220"/>
          <a:ext cx="2092960" cy="986698"/>
        </a:xfrm>
        <a:prstGeom prst="rect">
          <a:avLst/>
        </a:prstGeom>
      </xdr:spPr>
    </xdr:pic>
    <xdr:clientData/>
  </xdr:oneCellAnchor>
  <xdr:twoCellAnchor>
    <xdr:from>
      <xdr:col>0</xdr:col>
      <xdr:colOff>66675</xdr:colOff>
      <xdr:row>0</xdr:row>
      <xdr:rowOff>38100</xdr:rowOff>
    </xdr:from>
    <xdr:to>
      <xdr:col>2</xdr:col>
      <xdr:colOff>441960</xdr:colOff>
      <xdr:row>3</xdr:row>
      <xdr:rowOff>152400</xdr:rowOff>
    </xdr:to>
    <xdr:sp macro="" textlink="">
      <xdr:nvSpPr>
        <xdr:cNvPr id="3" name="Flecha: hacia la izquierda 2">
          <a:hlinkClick xmlns:r="http://schemas.openxmlformats.org/officeDocument/2006/relationships" r:id="rId2"/>
          <a:extLst>
            <a:ext uri="{FF2B5EF4-FFF2-40B4-BE49-F238E27FC236}">
              <a16:creationId xmlns:a16="http://schemas.microsoft.com/office/drawing/2014/main" id="{9A803C65-0D74-4B26-AEF5-13B23A9F2385}"/>
            </a:ext>
          </a:extLst>
        </xdr:cNvPr>
        <xdr:cNvSpPr/>
      </xdr:nvSpPr>
      <xdr:spPr>
        <a:xfrm>
          <a:off x="66675" y="38100"/>
          <a:ext cx="1609725" cy="662940"/>
        </a:xfrm>
        <a:prstGeom prst="leftArrow">
          <a:avLst/>
        </a:prstGeom>
        <a:solidFill>
          <a:schemeClr val="bg2">
            <a:lumMod val="50000"/>
          </a:schemeClr>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ctr"/>
          <a:r>
            <a:rPr lang="es-CO" sz="1800" b="1">
              <a:solidFill>
                <a:schemeClr val="tx1">
                  <a:lumMod val="75000"/>
                  <a:lumOff val="25000"/>
                </a:schemeClr>
              </a:solidFill>
            </a:rPr>
            <a:t>VOLVER</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166621</xdr:colOff>
      <xdr:row>20</xdr:row>
      <xdr:rowOff>0</xdr:rowOff>
    </xdr:from>
    <xdr:to>
      <xdr:col>2</xdr:col>
      <xdr:colOff>474105</xdr:colOff>
      <xdr:row>23</xdr:row>
      <xdr:rowOff>382434</xdr:rowOff>
    </xdr:to>
    <xdr:pic>
      <xdr:nvPicPr>
        <xdr:cNvPr id="2" name="Imagen 1">
          <a:extLst>
            <a:ext uri="{FF2B5EF4-FFF2-40B4-BE49-F238E27FC236}">
              <a16:creationId xmlns:a16="http://schemas.microsoft.com/office/drawing/2014/main" id="{5F076AED-3BA0-4A3C-8FA0-291A2636BE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6621" y="0"/>
          <a:ext cx="1831484" cy="963460"/>
        </a:xfrm>
        <a:prstGeom prst="rect">
          <a:avLst/>
        </a:prstGeom>
      </xdr:spPr>
    </xdr:pic>
    <xdr:clientData/>
  </xdr:twoCellAnchor>
  <xdr:twoCellAnchor editAs="oneCell">
    <xdr:from>
      <xdr:col>0</xdr:col>
      <xdr:colOff>176146</xdr:colOff>
      <xdr:row>6</xdr:row>
      <xdr:rowOff>104775</xdr:rowOff>
    </xdr:from>
    <xdr:to>
      <xdr:col>2</xdr:col>
      <xdr:colOff>483630</xdr:colOff>
      <xdr:row>9</xdr:row>
      <xdr:rowOff>487209</xdr:rowOff>
    </xdr:to>
    <xdr:pic>
      <xdr:nvPicPr>
        <xdr:cNvPr id="3" name="Imagen 2">
          <a:extLst>
            <a:ext uri="{FF2B5EF4-FFF2-40B4-BE49-F238E27FC236}">
              <a16:creationId xmlns:a16="http://schemas.microsoft.com/office/drawing/2014/main" id="{5ABFF7A3-7C9C-43D9-A743-85E956DA29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146" y="25488900"/>
          <a:ext cx="1831484" cy="963460"/>
        </a:xfrm>
        <a:prstGeom prst="rect">
          <a:avLst/>
        </a:prstGeom>
      </xdr:spPr>
    </xdr:pic>
    <xdr:clientData/>
  </xdr:twoCellAnchor>
  <xdr:twoCellAnchor>
    <xdr:from>
      <xdr:col>0</xdr:col>
      <xdr:colOff>340332</xdr:colOff>
      <xdr:row>0</xdr:row>
      <xdr:rowOff>0</xdr:rowOff>
    </xdr:from>
    <xdr:to>
      <xdr:col>2</xdr:col>
      <xdr:colOff>368158</xdr:colOff>
      <xdr:row>4</xdr:row>
      <xdr:rowOff>21405</xdr:rowOff>
    </xdr:to>
    <xdr:sp macro="" textlink="">
      <xdr:nvSpPr>
        <xdr:cNvPr id="4" name="Flecha: hacia la izquierda 3">
          <a:hlinkClick xmlns:r="http://schemas.openxmlformats.org/officeDocument/2006/relationships" r:id="rId2"/>
          <a:extLst>
            <a:ext uri="{FF2B5EF4-FFF2-40B4-BE49-F238E27FC236}">
              <a16:creationId xmlns:a16="http://schemas.microsoft.com/office/drawing/2014/main" id="{C11C9F43-36BC-46EA-A821-452385023107}"/>
            </a:ext>
          </a:extLst>
        </xdr:cNvPr>
        <xdr:cNvSpPr/>
      </xdr:nvSpPr>
      <xdr:spPr>
        <a:xfrm>
          <a:off x="340332" y="0"/>
          <a:ext cx="1620320" cy="749158"/>
        </a:xfrm>
        <a:prstGeom prst="leftArrow">
          <a:avLst/>
        </a:prstGeom>
        <a:solidFill>
          <a:schemeClr val="bg2">
            <a:lumMod val="50000"/>
          </a:schemeClr>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ctr"/>
          <a:r>
            <a:rPr lang="es-CO" sz="1800" b="1">
              <a:solidFill>
                <a:schemeClr val="tx1">
                  <a:lumMod val="75000"/>
                  <a:lumOff val="25000"/>
                </a:schemeClr>
              </a:solidFill>
            </a:rPr>
            <a:t>VOLVER</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600711</xdr:colOff>
      <xdr:row>6</xdr:row>
      <xdr:rowOff>26670</xdr:rowOff>
    </xdr:from>
    <xdr:to>
      <xdr:col>2</xdr:col>
      <xdr:colOff>655321</xdr:colOff>
      <xdr:row>8</xdr:row>
      <xdr:rowOff>149265</xdr:rowOff>
    </xdr:to>
    <xdr:pic>
      <xdr:nvPicPr>
        <xdr:cNvPr id="2" name="Imagen 1">
          <a:extLst>
            <a:ext uri="{FF2B5EF4-FFF2-40B4-BE49-F238E27FC236}">
              <a16:creationId xmlns:a16="http://schemas.microsoft.com/office/drawing/2014/main" id="{49A68824-6993-4DBB-96D9-6AECBB0C0A3A}"/>
            </a:ext>
          </a:extLst>
        </xdr:cNvPr>
        <xdr:cNvPicPr>
          <a:picLocks noChangeAspect="1"/>
        </xdr:cNvPicPr>
      </xdr:nvPicPr>
      <xdr:blipFill>
        <a:blip xmlns:r="http://schemas.openxmlformats.org/officeDocument/2006/relationships" r:embed="rId1"/>
        <a:stretch>
          <a:fillRect/>
        </a:stretch>
      </xdr:blipFill>
      <xdr:spPr>
        <a:xfrm>
          <a:off x="600711" y="1283970"/>
          <a:ext cx="1639570" cy="854115"/>
        </a:xfrm>
        <a:prstGeom prst="rect">
          <a:avLst/>
        </a:prstGeom>
      </xdr:spPr>
    </xdr:pic>
    <xdr:clientData/>
  </xdr:twoCellAnchor>
  <xdr:twoCellAnchor>
    <xdr:from>
      <xdr:col>0</xdr:col>
      <xdr:colOff>236221</xdr:colOff>
      <xdr:row>0</xdr:row>
      <xdr:rowOff>64770</xdr:rowOff>
    </xdr:from>
    <xdr:to>
      <xdr:col>2</xdr:col>
      <xdr:colOff>449581</xdr:colOff>
      <xdr:row>3</xdr:row>
      <xdr:rowOff>160020</xdr:rowOff>
    </xdr:to>
    <xdr:sp macro="" textlink="">
      <xdr:nvSpPr>
        <xdr:cNvPr id="3" name="Flecha: hacia la izquierda 2">
          <a:hlinkClick xmlns:r="http://schemas.openxmlformats.org/officeDocument/2006/relationships" r:id="rId2"/>
          <a:extLst>
            <a:ext uri="{FF2B5EF4-FFF2-40B4-BE49-F238E27FC236}">
              <a16:creationId xmlns:a16="http://schemas.microsoft.com/office/drawing/2014/main" id="{19175859-8ED8-4754-9A4A-055F937C69B8}"/>
            </a:ext>
          </a:extLst>
        </xdr:cNvPr>
        <xdr:cNvSpPr/>
      </xdr:nvSpPr>
      <xdr:spPr>
        <a:xfrm>
          <a:off x="236221" y="64770"/>
          <a:ext cx="1798320" cy="666750"/>
        </a:xfrm>
        <a:prstGeom prst="leftArrow">
          <a:avLst/>
        </a:prstGeom>
        <a:solidFill>
          <a:schemeClr val="bg2">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ctr"/>
          <a:r>
            <a:rPr lang="es-CO" sz="1800" b="1">
              <a:solidFill>
                <a:schemeClr val="tx1">
                  <a:lumMod val="75000"/>
                  <a:lumOff val="25000"/>
                </a:schemeClr>
              </a:solidFill>
            </a:rPr>
            <a:t>VOLVER</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330200</xdr:colOff>
      <xdr:row>6</xdr:row>
      <xdr:rowOff>57150</xdr:rowOff>
    </xdr:from>
    <xdr:to>
      <xdr:col>2</xdr:col>
      <xdr:colOff>682625</xdr:colOff>
      <xdr:row>8</xdr:row>
      <xdr:rowOff>295521</xdr:rowOff>
    </xdr:to>
    <xdr:pic>
      <xdr:nvPicPr>
        <xdr:cNvPr id="2" name="Imagen 1">
          <a:extLst>
            <a:ext uri="{FF2B5EF4-FFF2-40B4-BE49-F238E27FC236}">
              <a16:creationId xmlns:a16="http://schemas.microsoft.com/office/drawing/2014/main" id="{FBCD238A-D6C1-4884-98A4-E4B0814ECA70}"/>
            </a:ext>
          </a:extLst>
        </xdr:cNvPr>
        <xdr:cNvPicPr>
          <a:picLocks noChangeAspect="1"/>
        </xdr:cNvPicPr>
      </xdr:nvPicPr>
      <xdr:blipFill>
        <a:blip xmlns:r="http://schemas.openxmlformats.org/officeDocument/2006/relationships" r:embed="rId1"/>
        <a:stretch>
          <a:fillRect/>
        </a:stretch>
      </xdr:blipFill>
      <xdr:spPr>
        <a:xfrm>
          <a:off x="330200" y="247650"/>
          <a:ext cx="1876425" cy="1028946"/>
        </a:xfrm>
        <a:prstGeom prst="rect">
          <a:avLst/>
        </a:prstGeom>
      </xdr:spPr>
    </xdr:pic>
    <xdr:clientData/>
  </xdr:twoCellAnchor>
  <xdr:twoCellAnchor>
    <xdr:from>
      <xdr:col>0</xdr:col>
      <xdr:colOff>285750</xdr:colOff>
      <xdr:row>0</xdr:row>
      <xdr:rowOff>34290</xdr:rowOff>
    </xdr:from>
    <xdr:to>
      <xdr:col>2</xdr:col>
      <xdr:colOff>289560</xdr:colOff>
      <xdr:row>3</xdr:row>
      <xdr:rowOff>152400</xdr:rowOff>
    </xdr:to>
    <xdr:sp macro="" textlink="">
      <xdr:nvSpPr>
        <xdr:cNvPr id="6" name="Flecha: hacia la izquierda 5">
          <a:hlinkClick xmlns:r="http://schemas.openxmlformats.org/officeDocument/2006/relationships" r:id="rId2"/>
          <a:extLst>
            <a:ext uri="{FF2B5EF4-FFF2-40B4-BE49-F238E27FC236}">
              <a16:creationId xmlns:a16="http://schemas.microsoft.com/office/drawing/2014/main" id="{BA736398-745C-4B16-AEDB-BD5E67B6930C}"/>
            </a:ext>
          </a:extLst>
        </xdr:cNvPr>
        <xdr:cNvSpPr/>
      </xdr:nvSpPr>
      <xdr:spPr>
        <a:xfrm>
          <a:off x="285750" y="34290"/>
          <a:ext cx="1588770" cy="666750"/>
        </a:xfrm>
        <a:prstGeom prst="leftArrow">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s-CO" sz="1800" b="1"/>
            <a:t>VOLVER</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233296</xdr:colOff>
      <xdr:row>6</xdr:row>
      <xdr:rowOff>47625</xdr:rowOff>
    </xdr:from>
    <xdr:to>
      <xdr:col>2</xdr:col>
      <xdr:colOff>540780</xdr:colOff>
      <xdr:row>9</xdr:row>
      <xdr:rowOff>249085</xdr:rowOff>
    </xdr:to>
    <xdr:pic>
      <xdr:nvPicPr>
        <xdr:cNvPr id="2" name="Imagen 1">
          <a:extLst>
            <a:ext uri="{FF2B5EF4-FFF2-40B4-BE49-F238E27FC236}">
              <a16:creationId xmlns:a16="http://schemas.microsoft.com/office/drawing/2014/main" id="{1AA6ABE9-192D-43D1-9C0F-A5ECF58D34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3296" y="238125"/>
          <a:ext cx="1831484" cy="963460"/>
        </a:xfrm>
        <a:prstGeom prst="rect">
          <a:avLst/>
        </a:prstGeom>
      </xdr:spPr>
    </xdr:pic>
    <xdr:clientData/>
  </xdr:twoCellAnchor>
  <xdr:twoCellAnchor>
    <xdr:from>
      <xdr:col>0</xdr:col>
      <xdr:colOff>361950</xdr:colOff>
      <xdr:row>0</xdr:row>
      <xdr:rowOff>45720</xdr:rowOff>
    </xdr:from>
    <xdr:to>
      <xdr:col>2</xdr:col>
      <xdr:colOff>205740</xdr:colOff>
      <xdr:row>3</xdr:row>
      <xdr:rowOff>175260</xdr:rowOff>
    </xdr:to>
    <xdr:sp macro="" textlink="">
      <xdr:nvSpPr>
        <xdr:cNvPr id="3" name="Flecha: hacia la izquierda 2">
          <a:hlinkClick xmlns:r="http://schemas.openxmlformats.org/officeDocument/2006/relationships" r:id="rId2"/>
          <a:extLst>
            <a:ext uri="{FF2B5EF4-FFF2-40B4-BE49-F238E27FC236}">
              <a16:creationId xmlns:a16="http://schemas.microsoft.com/office/drawing/2014/main" id="{B97AB5A8-3D73-4034-BEAC-A4E831C777CF}"/>
            </a:ext>
          </a:extLst>
        </xdr:cNvPr>
        <xdr:cNvSpPr/>
      </xdr:nvSpPr>
      <xdr:spPr>
        <a:xfrm>
          <a:off x="361950" y="45720"/>
          <a:ext cx="1428750" cy="678180"/>
        </a:xfrm>
        <a:prstGeom prst="leftArrow">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s-CO" sz="1800" b="1"/>
            <a:t>VOLVER</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0</xdr:col>
      <xdr:colOff>276225</xdr:colOff>
      <xdr:row>6</xdr:row>
      <xdr:rowOff>66675</xdr:rowOff>
    </xdr:from>
    <xdr:ext cx="2105025" cy="504825"/>
    <xdr:pic>
      <xdr:nvPicPr>
        <xdr:cNvPr id="2" name="image1.png">
          <a:extLst>
            <a:ext uri="{FF2B5EF4-FFF2-40B4-BE49-F238E27FC236}">
              <a16:creationId xmlns:a16="http://schemas.microsoft.com/office/drawing/2014/main" id="{83E38E0C-9F9E-4007-B6AE-FF8229F62BD7}"/>
            </a:ext>
          </a:extLst>
        </xdr:cNvPr>
        <xdr:cNvPicPr preferRelativeResize="0"/>
      </xdr:nvPicPr>
      <xdr:blipFill>
        <a:blip xmlns:r="http://schemas.openxmlformats.org/officeDocument/2006/relationships" r:embed="rId1" cstate="print"/>
        <a:stretch>
          <a:fillRect/>
        </a:stretch>
      </xdr:blipFill>
      <xdr:spPr>
        <a:xfrm>
          <a:off x="276225" y="257175"/>
          <a:ext cx="2105025" cy="504825"/>
        </a:xfrm>
        <a:prstGeom prst="rect">
          <a:avLst/>
        </a:prstGeom>
        <a:noFill/>
      </xdr:spPr>
    </xdr:pic>
    <xdr:clientData fLocksWithSheet="0"/>
  </xdr:oneCellAnchor>
  <xdr:twoCellAnchor>
    <xdr:from>
      <xdr:col>0</xdr:col>
      <xdr:colOff>207645</xdr:colOff>
      <xdr:row>0</xdr:row>
      <xdr:rowOff>15240</xdr:rowOff>
    </xdr:from>
    <xdr:to>
      <xdr:col>2</xdr:col>
      <xdr:colOff>472440</xdr:colOff>
      <xdr:row>3</xdr:row>
      <xdr:rowOff>175260</xdr:rowOff>
    </xdr:to>
    <xdr:sp macro="" textlink="">
      <xdr:nvSpPr>
        <xdr:cNvPr id="3" name="Flecha: hacia la izquierda 2">
          <a:hlinkClick xmlns:r="http://schemas.openxmlformats.org/officeDocument/2006/relationships" r:id="rId2"/>
          <a:extLst>
            <a:ext uri="{FF2B5EF4-FFF2-40B4-BE49-F238E27FC236}">
              <a16:creationId xmlns:a16="http://schemas.microsoft.com/office/drawing/2014/main" id="{DFF0F4C5-197F-4795-8B5A-CF5E31AA65C5}"/>
            </a:ext>
          </a:extLst>
        </xdr:cNvPr>
        <xdr:cNvSpPr/>
      </xdr:nvSpPr>
      <xdr:spPr>
        <a:xfrm>
          <a:off x="207645" y="15240"/>
          <a:ext cx="1849755" cy="708660"/>
        </a:xfrm>
        <a:prstGeom prst="leftArrow">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s-CO" sz="1800" b="1"/>
            <a:t>VOLVER</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195791</xdr:colOff>
      <xdr:row>6</xdr:row>
      <xdr:rowOff>110067</xdr:rowOff>
    </xdr:from>
    <xdr:to>
      <xdr:col>3</xdr:col>
      <xdr:colOff>360897</xdr:colOff>
      <xdr:row>8</xdr:row>
      <xdr:rowOff>190500</xdr:rowOff>
    </xdr:to>
    <xdr:pic>
      <xdr:nvPicPr>
        <xdr:cNvPr id="2" name="Imagen 1">
          <a:extLst>
            <a:ext uri="{FF2B5EF4-FFF2-40B4-BE49-F238E27FC236}">
              <a16:creationId xmlns:a16="http://schemas.microsoft.com/office/drawing/2014/main" id="{BF88BBF5-22FC-4C6C-93F1-245B5F9EC1A7}"/>
            </a:ext>
          </a:extLst>
        </xdr:cNvPr>
        <xdr:cNvPicPr>
          <a:picLocks noChangeAspect="1"/>
        </xdr:cNvPicPr>
      </xdr:nvPicPr>
      <xdr:blipFill>
        <a:blip xmlns:r="http://schemas.openxmlformats.org/officeDocument/2006/relationships" r:embed="rId1"/>
        <a:stretch>
          <a:fillRect/>
        </a:stretch>
      </xdr:blipFill>
      <xdr:spPr>
        <a:xfrm>
          <a:off x="195791" y="300567"/>
          <a:ext cx="2451106" cy="871008"/>
        </a:xfrm>
        <a:prstGeom prst="rect">
          <a:avLst/>
        </a:prstGeom>
      </xdr:spPr>
    </xdr:pic>
    <xdr:clientData/>
  </xdr:twoCellAnchor>
  <xdr:twoCellAnchor editAs="oneCell">
    <xdr:from>
      <xdr:col>0</xdr:col>
      <xdr:colOff>385696</xdr:colOff>
      <xdr:row>18</xdr:row>
      <xdr:rowOff>104775</xdr:rowOff>
    </xdr:from>
    <xdr:to>
      <xdr:col>2</xdr:col>
      <xdr:colOff>693180</xdr:colOff>
      <xdr:row>21</xdr:row>
      <xdr:rowOff>287185</xdr:rowOff>
    </xdr:to>
    <xdr:pic>
      <xdr:nvPicPr>
        <xdr:cNvPr id="3" name="Imagen 2">
          <a:extLst>
            <a:ext uri="{FF2B5EF4-FFF2-40B4-BE49-F238E27FC236}">
              <a16:creationId xmlns:a16="http://schemas.microsoft.com/office/drawing/2014/main" id="{85794885-7B4A-49AE-AB76-ED8A4BAA8DA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5696" y="18811875"/>
          <a:ext cx="1831484" cy="963460"/>
        </a:xfrm>
        <a:prstGeom prst="rect">
          <a:avLst/>
        </a:prstGeom>
      </xdr:spPr>
    </xdr:pic>
    <xdr:clientData/>
  </xdr:twoCellAnchor>
  <xdr:twoCellAnchor>
    <xdr:from>
      <xdr:col>0</xdr:col>
      <xdr:colOff>278130</xdr:colOff>
      <xdr:row>0</xdr:row>
      <xdr:rowOff>47625</xdr:rowOff>
    </xdr:from>
    <xdr:to>
      <xdr:col>2</xdr:col>
      <xdr:colOff>434340</xdr:colOff>
      <xdr:row>3</xdr:row>
      <xdr:rowOff>152400</xdr:rowOff>
    </xdr:to>
    <xdr:sp macro="" textlink="">
      <xdr:nvSpPr>
        <xdr:cNvPr id="4" name="Flecha: hacia la izquierda 3">
          <a:hlinkClick xmlns:r="http://schemas.openxmlformats.org/officeDocument/2006/relationships" r:id="rId3"/>
          <a:extLst>
            <a:ext uri="{FF2B5EF4-FFF2-40B4-BE49-F238E27FC236}">
              <a16:creationId xmlns:a16="http://schemas.microsoft.com/office/drawing/2014/main" id="{223C5247-9128-44DD-836B-6E715F63299A}"/>
            </a:ext>
          </a:extLst>
        </xdr:cNvPr>
        <xdr:cNvSpPr/>
      </xdr:nvSpPr>
      <xdr:spPr>
        <a:xfrm>
          <a:off x="278130" y="47625"/>
          <a:ext cx="1741170" cy="653415"/>
        </a:xfrm>
        <a:prstGeom prst="leftArrow">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s-CO" sz="1800" b="1"/>
            <a:t>VOLVER</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UARIO/Desktop/TAMARA/ESTRATEGICOS/MAPA%20DE%20RIESGOS%20TECNOLOGIAS%20DE%20LA%20INFORMACI&#211;N%20Y%20LAS%20COMUNICACIONES.xlsx" TargetMode="External"/><Relationship Id="rId1" Type="http://schemas.openxmlformats.org/officeDocument/2006/relationships/externalLinkPath" Target="/Users/USUARIO/Desktop/TAMARA/ESTRATEGICOS/MAPA%20DE%20RIESGOS%20TECNOLOGIAS%20DE%20LA%20INFORMACI&#211;N%20Y%20LAS%20COMUNICACIONES.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USUARIO/Desktop/TAMARA/MISIONALES/Riesgos%20Ordenamiento%20Territorial.xlsx" TargetMode="External"/><Relationship Id="rId1" Type="http://schemas.openxmlformats.org/officeDocument/2006/relationships/externalLinkPath" Target="/Users/USUARIO/Desktop/TAMARA/MISIONALES/Riesgos%20Ordenamiento%20Territorial.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USUARIO/Desktop/TAMARA/MISIONALES/Mapa%20de%20Riesgos%20Institucional%20v4%20CATASTRO%202026.%20xlsx.xlsx" TargetMode="External"/><Relationship Id="rId1" Type="http://schemas.openxmlformats.org/officeDocument/2006/relationships/externalLinkPath" Target="/Users/USUARIO/Desktop/TAMARA/MISIONALES/Mapa%20de%20Riesgos%20Institucional%20v4%20CATASTRO%202026.%20xlsx.xlsx"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USUARIO/Desktop/TAMARA/MISIONALES/Mapa%20de%20Riesgos%20Sec.%20Valorizacio&#769;n%20y%20Plusvali&#769;a.xlsx" TargetMode="External"/><Relationship Id="rId1" Type="http://schemas.openxmlformats.org/officeDocument/2006/relationships/externalLinkPath" Target="/Users/USUARIO/Desktop/TAMARA/MISIONALES/Mapa%20de%20Riesgos%20Sec.%20Valorizacio&#769;n%20y%20Plusvali&#769;a.xlsx"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USUARIO/Desktop/TAMARA/MISIONALES/Mapa%20de%20Riesgos%20Institucional%20Infraestructura%20(1).xlsx" TargetMode="External"/><Relationship Id="rId1" Type="http://schemas.openxmlformats.org/officeDocument/2006/relationships/externalLinkPath" Target="/Users/USUARIO/Desktop/TAMARA/MISIONALES/Mapa%20de%20Riesgos%20Institucional%20Infraestructura%20(1).xlsx" TargetMode="External"/></Relationships>
</file>

<file path=xl/externalLinks/_rels/externalLink14.xml.rels><?xml version="1.0" encoding="UTF-8" standalone="yes"?>
<Relationships xmlns="http://schemas.openxmlformats.org/package/2006/relationships"><Relationship Id="rId2" Type="http://schemas.openxmlformats.org/officeDocument/2006/relationships/externalLinkPath" Target="../../USUARIO/Desktop/TAMARA/MISIONALES/Mapa%20Riesgos%20Inst%20V4%20SEC%20MOVILIDAD%20y%20SUBSEC.xlsx" TargetMode="External"/><Relationship Id="rId1" Type="http://schemas.openxmlformats.org/officeDocument/2006/relationships/externalLinkPath" Target="/Users/USUARIO/Desktop/TAMARA/MISIONALES/Mapa%20Riesgos%20Inst%20V4%20SEC%20MOVILIDAD%20y%20SUBSEC.xlsx" TargetMode="External"/></Relationships>
</file>

<file path=xl/externalLinks/_rels/externalLink15.xml.rels><?xml version="1.0" encoding="UTF-8" standalone="yes"?>
<Relationships xmlns="http://schemas.openxmlformats.org/package/2006/relationships"><Relationship Id="rId2" Type="http://schemas.openxmlformats.org/officeDocument/2006/relationships/externalLinkPath" Target="../../allan/Downloads/ARCHIVOS/Archivos%20Allan/Archivos%20SM%202026/CALIDAD/COPIAR%20Y%20PEGAR/Cc%20Mapa%20A%20Riesgos%20CORRUPCION%20SEC%20MOV%20Y%20SUBSEC%20Mar.%202026.xlsx" TargetMode="External"/><Relationship Id="rId1" Type="http://schemas.openxmlformats.org/officeDocument/2006/relationships/externalLinkPath" Target="/Users/allan/Downloads/ARCHIVOS/Archivos%20Allan/Archivos%20SM%202026/CALIDAD/COPIAR%20Y%20PEGAR/Cc%20Mapa%20A%20Riesgos%20CORRUPCION%20SEC%20MOV%20Y%20SUBSEC%20Mar.%202026.xlsx" TargetMode="External"/></Relationships>
</file>

<file path=xl/externalLinks/_rels/externalLink16.xml.rels><?xml version="1.0" encoding="UTF-8" standalone="yes"?>
<Relationships xmlns="http://schemas.openxmlformats.org/package/2006/relationships"><Relationship Id="rId2" Type="http://schemas.openxmlformats.org/officeDocument/2006/relationships/externalLinkPath" Target="../../USUARIO/Desktop/TAMARA/MISIONALES/Mapa%20de%20Riesgos%20Institucional%20Sec.%20Ambiente.xlsx" TargetMode="External"/><Relationship Id="rId1" Type="http://schemas.openxmlformats.org/officeDocument/2006/relationships/externalLinkPath" Target="/Users/USUARIO/Desktop/TAMARA/MISIONALES/Mapa%20de%20Riesgos%20Institucional%20Sec.%20Ambiente.xlsx" TargetMode="External"/></Relationships>
</file>

<file path=xl/externalLinks/_rels/externalLink17.xml.rels><?xml version="1.0" encoding="UTF-8" standalone="yes"?>
<Relationships xmlns="http://schemas.openxmlformats.org/package/2006/relationships"><Relationship Id="rId2" Type="http://schemas.openxmlformats.org/officeDocument/2006/relationships/externalLinkPath" Target="../../USUARIO/Desktop/TAMARA/MISIONALES/Mapa%20de%20Riesgos%20Sec.%20Gesti&#243;n%20del%20Riesgo%20de%20Desastres.xlsx" TargetMode="External"/><Relationship Id="rId1" Type="http://schemas.openxmlformats.org/officeDocument/2006/relationships/externalLinkPath" Target="/Users/USUARIO/Desktop/TAMARA/MISIONALES/Mapa%20de%20Riesgos%20Sec.%20Gesti&#243;n%20del%20Riesgo%20de%20Desastres.xlsx" TargetMode="External"/></Relationships>
</file>

<file path=xl/externalLinks/_rels/externalLink18.xml.rels><?xml version="1.0" encoding="UTF-8" standalone="yes"?>
<Relationships xmlns="http://schemas.openxmlformats.org/package/2006/relationships"><Relationship Id="rId2" Type="http://schemas.openxmlformats.org/officeDocument/2006/relationships/externalLinkPath" Target="../../USUARIO/Desktop/TAMARA/MISIONALES/Mapa%20de%20Riesgos%20Institucional%20v4%202026%20SE%20HABITAT.xlsx" TargetMode="External"/><Relationship Id="rId1" Type="http://schemas.openxmlformats.org/officeDocument/2006/relationships/externalLinkPath" Target="/Users/USUARIO/Desktop/TAMARA/MISIONALES/Mapa%20de%20Riesgos%20Institucional%20v4%202026%20SE%20HABITAT.xlsx" TargetMode="External"/></Relationships>
</file>

<file path=xl/externalLinks/_rels/externalLink19.xml.rels><?xml version="1.0" encoding="UTF-8" standalone="yes"?>
<Relationships xmlns="http://schemas.openxmlformats.org/package/2006/relationships"><Relationship Id="rId2" Type="http://schemas.openxmlformats.org/officeDocument/2006/relationships/externalLinkPath" Target="../../USUARIO/Desktop/TAMARA/MISIONALES/Riesgos%20Servicios%20p&#250;blicos.xlsx" TargetMode="External"/><Relationship Id="rId1" Type="http://schemas.openxmlformats.org/officeDocument/2006/relationships/externalLinkPath" Target="/Users/USUARIO/Desktop/TAMARA/MISIONALES/Riesgos%20Servicios%20p&#250;blico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Documents/ALCALD&#205;A/2026/PTEP/MAPAS%20DE%20RIESGOS%20RECIBIDOS%20EN%20FEBRERO/Mapa%20de%20Riesgos_SecGeneral_2026.xlsx" TargetMode="External"/><Relationship Id="rId1" Type="http://schemas.openxmlformats.org/officeDocument/2006/relationships/externalLinkPath" Target="/Users/TAMARA%20VALENCIA/Documents/ALCALD&#205;A/2026/PTEP/MAPAS%20DE%20RIESGOS%20RECIBIDOS%20EN%20FEBRERO/Mapa%20de%20Riesgos_SecGeneral_2026.xlsx" TargetMode="External"/></Relationships>
</file>

<file path=xl/externalLinks/_rels/externalLink20.xml.rels><?xml version="1.0" encoding="UTF-8" standalone="yes"?>
<Relationships xmlns="http://schemas.openxmlformats.org/package/2006/relationships"><Relationship Id="rId2" Type="http://schemas.openxmlformats.org/officeDocument/2006/relationships/externalLinkPath" Target="../../USUARIO/Desktop/TAMARA/APOYO/Mapa%20de%20Riesgos%20Institucional_JURIDICA_2026.xlsx" TargetMode="External"/><Relationship Id="rId1" Type="http://schemas.openxmlformats.org/officeDocument/2006/relationships/externalLinkPath" Target="/Users/USUARIO/Desktop/TAMARA/APOYO/Mapa%20de%20Riesgos%20Institucional_JURIDICA_2026.xlsx" TargetMode="External"/></Relationships>
</file>

<file path=xl/externalLinks/_rels/externalLink21.xml.rels><?xml version="1.0" encoding="UTF-8" standalone="yes"?>
<Relationships xmlns="http://schemas.openxmlformats.org/package/2006/relationships"><Relationship Id="rId2" Type="http://schemas.openxmlformats.org/officeDocument/2006/relationships/externalLinkPath" Target="../../USUARIO/Desktop/TAMARA/APOYO/Sec.%20Gral%20-%20Gesti&#243;n%20Contractual.xlsx" TargetMode="External"/><Relationship Id="rId1" Type="http://schemas.openxmlformats.org/officeDocument/2006/relationships/externalLinkPath" Target="/Users/USUARIO/Desktop/TAMARA/APOYO/Sec.%20Gral%20-%20Gesti&#243;n%20Contractual.xlsx" TargetMode="External"/></Relationships>
</file>

<file path=xl/externalLinks/_rels/externalLink22.xml.rels><?xml version="1.0" encoding="UTF-8" standalone="yes"?>
<Relationships xmlns="http://schemas.openxmlformats.org/package/2006/relationships"><Relationship Id="rId2" Type="http://schemas.openxmlformats.org/officeDocument/2006/relationships/externalLinkPath" Target="../../USUARIO/Desktop/TAMARA/APOYO/Sec.%20Gral%20-%20Gesti&#243;n%20Bienes%20y%20Servicios.xlsx" TargetMode="External"/><Relationship Id="rId1" Type="http://schemas.openxmlformats.org/officeDocument/2006/relationships/externalLinkPath" Target="/Users/USUARIO/Desktop/TAMARA/APOYO/Sec.%20Gral%20-%20Gesti&#243;n%20Bienes%20y%20Servicios.xlsx" TargetMode="External"/></Relationships>
</file>

<file path=xl/externalLinks/_rels/externalLink23.xml.rels><?xml version="1.0" encoding="UTF-8" standalone="yes"?>
<Relationships xmlns="http://schemas.openxmlformats.org/package/2006/relationships"><Relationship Id="rId2" Type="http://schemas.openxmlformats.org/officeDocument/2006/relationships/externalLinkPath" Target="../../USUARIO/Desktop/TAMARA/APOYO/Mapa%20de%20Riesgos%20Institucional%20v4%20FINACIERA%20Y%20GESTION%20PRESUPUESTAL%202026.%20xlsx.xlsx" TargetMode="External"/><Relationship Id="rId1" Type="http://schemas.openxmlformats.org/officeDocument/2006/relationships/externalLinkPath" Target="/Users/USUARIO/Desktop/TAMARA/APOYO/Mapa%20de%20Riesgos%20Institucional%20v4%20FINACIERA%20Y%20GESTION%20PRESUPUESTAL%202026.%20xlsx.xlsx" TargetMode="External"/></Relationships>
</file>

<file path=xl/externalLinks/_rels/externalLink24.xml.rels><?xml version="1.0" encoding="UTF-8" standalone="yes"?>
<Relationships xmlns="http://schemas.openxmlformats.org/package/2006/relationships"><Relationship Id="rId2" Type="http://schemas.openxmlformats.org/officeDocument/2006/relationships/externalLinkPath" Target="../../GCP/Downloads/Mapa%20de%20Riesgos%20Institucional%20v4%20(1)%20(1).xlsx" TargetMode="External"/><Relationship Id="rId1" Type="http://schemas.openxmlformats.org/officeDocument/2006/relationships/externalLinkPath" Target="/Users/GCP/Downloads/Mapa%20de%20Riesgos%20Institucional%20v4%20(1)%20(1).xlsx" TargetMode="External"/></Relationships>
</file>

<file path=xl/externalLinks/_rels/externalLink25.xml.rels><?xml version="1.0" encoding="UTF-8" standalone="yes"?>
<Relationships xmlns="http://schemas.openxmlformats.org/package/2006/relationships"><Relationship Id="rId2" Type="http://schemas.openxmlformats.org/officeDocument/2006/relationships/externalLinkPath" Target="../../USUARIO/Desktop/TAMARA/APOYO/Mapa%20de%20Riesgos%20Institucional%202026%20Contabilidad.xlsx" TargetMode="External"/><Relationship Id="rId1" Type="http://schemas.openxmlformats.org/officeDocument/2006/relationships/externalLinkPath" Target="/Users/USUARIO/Desktop/TAMARA/APOYO/Mapa%20de%20Riesgos%20Institucional%202026%20Contabilidad.xlsx" TargetMode="External"/></Relationships>
</file>

<file path=xl/externalLinks/_rels/externalLink26.xml.rels><?xml version="1.0" encoding="UTF-8" standalone="yes"?>
<Relationships xmlns="http://schemas.openxmlformats.org/package/2006/relationships"><Relationship Id="rId2" Type="http://schemas.openxmlformats.org/officeDocument/2006/relationships/externalLinkPath" Target="../../USUARIO/Desktop/TAMARA/APOYO/Mapa%20de%20Riesgos%20Institucional%20v4%20RENTAS%20E%20IMPUESTOS%202026.%20xlsx.xlsx" TargetMode="External"/><Relationship Id="rId1" Type="http://schemas.openxmlformats.org/officeDocument/2006/relationships/externalLinkPath" Target="/Users/USUARIO/Desktop/TAMARA/APOYO/Mapa%20de%20Riesgos%20Institucional%20v4%20RENTAS%20E%20IMPUESTOS%202026.%20xlsx.xlsx" TargetMode="External"/></Relationships>
</file>

<file path=xl/externalLinks/_rels/externalLink27.xml.rels><?xml version="1.0" encoding="UTF-8" standalone="yes"?>
<Relationships xmlns="http://schemas.openxmlformats.org/package/2006/relationships"><Relationship Id="rId2" Type="http://schemas.openxmlformats.org/officeDocument/2006/relationships/externalLinkPath" Target="../../USUARIO/Desktop/TAMARA/APOYO/Mapa%20de%20Riesgos%20Institucional%20v4%20COBRO%20COACTIVO%202026.%20xlsx.xlsx" TargetMode="External"/><Relationship Id="rId1" Type="http://schemas.openxmlformats.org/officeDocument/2006/relationships/externalLinkPath" Target="/Users/USUARIO/Desktop/TAMARA/APOYO/Mapa%20de%20Riesgos%20Institucional%20v4%20COBRO%20COACTIVO%202026.%20xlsx.xlsx" TargetMode="External"/></Relationships>
</file>

<file path=xl/externalLinks/_rels/externalLink28.xml.rels><?xml version="1.0" encoding="UTF-8" standalone="yes"?>
<Relationships xmlns="http://schemas.openxmlformats.org/package/2006/relationships"><Relationship Id="rId2" Type="http://schemas.openxmlformats.org/officeDocument/2006/relationships/externalLinkPath" Target="../../USUARIO/Desktop/TAMARA/APOYO/Sec.%20Gral%20-%20Talento%20Humano.xlsx" TargetMode="External"/><Relationship Id="rId1" Type="http://schemas.openxmlformats.org/officeDocument/2006/relationships/externalLinkPath" Target="/Users/USUARIO/Desktop/TAMARA/APOYO/Sec.%20Gral%20-%20Talento%20Humano.xlsx" TargetMode="External"/></Relationships>
</file>

<file path=xl/externalLinks/_rels/externalLink29.xml.rels><?xml version="1.0" encoding="UTF-8" standalone="yes"?>
<Relationships xmlns="http://schemas.openxmlformats.org/package/2006/relationships"><Relationship Id="rId2" Type="http://schemas.openxmlformats.org/officeDocument/2006/relationships/externalLinkPath" Target="../../USUARIO/Desktop/TAMARA/APOYO/Mapa%20de%20riesgos%20OCID.xlsx" TargetMode="External"/><Relationship Id="rId1" Type="http://schemas.openxmlformats.org/officeDocument/2006/relationships/externalLinkPath" Target="/Users/USUARIO/Desktop/TAMARA/APOYO/Mapa%20de%20riesgos%20OCID.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USUARIO/Desktop/TAMARA/ESTRATEGICOS/Riesgos%20Despacho%20planeaci&#243;n.xlsx" TargetMode="External"/><Relationship Id="rId1" Type="http://schemas.openxmlformats.org/officeDocument/2006/relationships/externalLinkPath" Target="/Users/USUARIO/Desktop/TAMARA/ESTRATEGICOS/Riesgos%20Despacho%20planeaci&#243;n.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1%20Mapa%20de%20Riesgos%20Oficina%20CIG%202026.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USUARIO/Desktop/TAMARA/ESTRATEGICOS/Riesgos%20Socioecon&#237;mica.xlsx" TargetMode="External"/><Relationship Id="rId1" Type="http://schemas.openxmlformats.org/officeDocument/2006/relationships/externalLinkPath" Target="/Users/USUARIO/Desktop/TAMARA/ESTRATEGICOS/Riesgos%20Socioecon&#237;mica.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USUARIO/Downloads/Formato%20Mapa%20de%20Riesgos%20Sisb&#233;n%202025...xlsx" TargetMode="External"/><Relationship Id="rId1" Type="http://schemas.openxmlformats.org/officeDocument/2006/relationships/externalLinkPath" Target="/Users/USUARIO/Downloads/Formato%20Mapa%20de%20Riesgos%20Sisb&#233;n%202025...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USUARIO/Desktop/TAMARA/ESTRATEGICOS/Mapa%20de%20Riesgos%20Oficina%20de%20Caracterizaci&#243;n%20Socioecon&#243;mica%202026%20ok.xlsx" TargetMode="External"/><Relationship Id="rId1" Type="http://schemas.openxmlformats.org/officeDocument/2006/relationships/externalLinkPath" Target="/Users/USUARIO/Desktop/TAMARA/ESTRATEGICOS/Mapa%20de%20Riesgos%20Oficina%20de%20Caracterizaci&#243;n%20Socioecon&#243;mica%202026%20ok.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USUARIO/Desktop/TAMARA/MISIONALES/Mapa%20de%20Riesgos%20Sec.%20Salud.xlsx" TargetMode="External"/><Relationship Id="rId1" Type="http://schemas.openxmlformats.org/officeDocument/2006/relationships/externalLinkPath" Target="/Users/USUARIO/Desktop/TAMARA/MISIONALES/Mapa%20de%20Riesgos%20Sec.%20Salud.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USUARIO/Desktop/TAMARA/MISIONALES/Mapa%20de%20riesgos%20Sec.%20de%20Educaci&#243;n.xlsx" TargetMode="External"/><Relationship Id="rId1" Type="http://schemas.openxmlformats.org/officeDocument/2006/relationships/externalLinkPath" Target="/Users/USUARIO/Desktop/TAMARA/MISIONALES/Mapa%20de%20riesgos%20Sec.%20de%20Educaci&#243;n.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USUARIO/Desktop/TAMARA/MISIONALES/Mapa%20de%20Riesgos%20SEC_DESARROLLO%20RURAL.xlsx" TargetMode="External"/><Relationship Id="rId1" Type="http://schemas.openxmlformats.org/officeDocument/2006/relationships/externalLinkPath" Target="/Users/USUARIO/Desktop/TAMARA/MISIONALES/Mapa%20de%20Riesgos%20SEC_DESARROLLO%20RU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sheetData sheetId="7"/>
      <sheetData sheetId="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sheetData sheetId="7"/>
      <sheetData sheetId="8"/>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e">
            <v>#NAME?</v>
          </cell>
          <cell r="F37" t="str">
            <v xml:space="preserve">     Genera medianas consecuencias sobre la entidad</v>
          </cell>
        </row>
        <row r="38">
          <cell r="B38" t="e">
            <v>#NAME?</v>
          </cell>
          <cell r="F38" t="str">
            <v xml:space="preserve">     Genera altas consecuencias sobre la entidad</v>
          </cell>
        </row>
        <row r="39">
          <cell r="B39" t="e">
            <v>#NAME?</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Mapa final"/>
      <sheetName val="Intructivo"/>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refreshError="1"/>
      <sheetData sheetId="7" refreshError="1"/>
      <sheetData sheetId="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37">
          <cell r="B37" t="str">
            <v>Criterios</v>
          </cell>
          <cell r="F37" t="str">
            <v xml:space="preserve">     Genera medianas consecuencias sobre la entidad</v>
          </cell>
        </row>
        <row r="38">
          <cell r="B38" t="str">
            <v>Afectación Económica o presupuestal</v>
          </cell>
        </row>
        <row r="39">
          <cell r="B39" t="str">
            <v>Pérdida Reputacional</v>
          </cell>
        </row>
      </sheetData>
      <sheetData sheetId="6" refreshError="1"/>
      <sheetData sheetId="7" refreshError="1"/>
      <sheetData sheetId="8" refreshError="1"/>
      <sheetData sheetId="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theme/theme1.xml><?xml version="1.0" encoding="utf-8"?>
<a:theme xmlns:a="http://schemas.openxmlformats.org/drawingml/2006/main" name="Tema de Offic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8" Type="http://schemas.openxmlformats.org/officeDocument/2006/relationships/hyperlink" Target="https://drive.google.com/drive/u/0/folders/1-mC9navYjWwQma7bSW5kktwJ9hcjq40w" TargetMode="External"/><Relationship Id="rId13" Type="http://schemas.openxmlformats.org/officeDocument/2006/relationships/hyperlink" Target="https://drive.google.com/open?id=1n_csR1M1yHQSk3tw_QdQQGZ1LQDjeLxW" TargetMode="External"/><Relationship Id="rId3" Type="http://schemas.openxmlformats.org/officeDocument/2006/relationships/hyperlink" Target="https://drive.google.com/drive/u/0/folders/1bq1znSPNNm527fuRml8iwJvcGa2ndNbW" TargetMode="External"/><Relationship Id="rId7" Type="http://schemas.openxmlformats.org/officeDocument/2006/relationships/hyperlink" Target="https://drive.google.com/drive/u/0/folders/1mgVGYMeb9DbGN1xPDbpUCvefTWZ3qtYG" TargetMode="External"/><Relationship Id="rId12" Type="http://schemas.openxmlformats.org/officeDocument/2006/relationships/hyperlink" Target="https://drive.google.com/open?id=1n_csR1M1yHQSk3tw_QdQQGZ1LQDjeLxW" TargetMode="External"/><Relationship Id="rId2" Type="http://schemas.openxmlformats.org/officeDocument/2006/relationships/hyperlink" Target="https://drive.google.com/drive/u/0/folders/1bzs6uEuS3zhcepf6EGFYWfmvwjFiRBWg" TargetMode="External"/><Relationship Id="rId16" Type="http://schemas.openxmlformats.org/officeDocument/2006/relationships/comments" Target="../comments9.xml"/><Relationship Id="rId1" Type="http://schemas.openxmlformats.org/officeDocument/2006/relationships/hyperlink" Target="https://drive.google.com/drive/u/0/folders/1wDmk46SVlGTZOPhuAiIGjvX5yxSkIlGs" TargetMode="External"/><Relationship Id="rId6" Type="http://schemas.openxmlformats.org/officeDocument/2006/relationships/hyperlink" Target="https://drive.google.com/drive/u/0/folders/1aBmBba_aX_32mBhbrvTueI5O5ZdYC248" TargetMode="External"/><Relationship Id="rId11" Type="http://schemas.openxmlformats.org/officeDocument/2006/relationships/hyperlink" Target="https://drive.google.com/open?id=1YbLkkOWzgR5gjAZXchQkXwwHJB3duCql" TargetMode="External"/><Relationship Id="rId5" Type="http://schemas.openxmlformats.org/officeDocument/2006/relationships/hyperlink" Target="https://drive.google.com/drive/u/0/folders/1aBmBba_aX_32mBhbrvTueI5O5ZdYC248" TargetMode="External"/><Relationship Id="rId15" Type="http://schemas.openxmlformats.org/officeDocument/2006/relationships/vmlDrawing" Target="../drawings/vmlDrawing9.vml"/><Relationship Id="rId10" Type="http://schemas.openxmlformats.org/officeDocument/2006/relationships/hyperlink" Target="https://drive.google.com/drive/u/0/folders/1N2fYKdizr8Fuws5OoH2r9r95NJTmfaN8" TargetMode="External"/><Relationship Id="rId4" Type="http://schemas.openxmlformats.org/officeDocument/2006/relationships/hyperlink" Target="https://drive.google.com/drive/u/0/folders/1aBmBba_aX_32mBhbrvTueI5O5ZdYC248" TargetMode="External"/><Relationship Id="rId9" Type="http://schemas.openxmlformats.org/officeDocument/2006/relationships/hyperlink" Target="https://drive.google.com/drive/u/0/folders/1rsoC0kBvEAguN26c8_iUBXp-cJuLD_PW" TargetMode="External"/><Relationship Id="rId1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9.xml"/><Relationship Id="rId1" Type="http://schemas.openxmlformats.org/officeDocument/2006/relationships/printerSettings" Target="../printerSettings/printerSettings3.bin"/><Relationship Id="rId4" Type="http://schemas.openxmlformats.org/officeDocument/2006/relationships/comments" Target="../comments17.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E36B2-24AF-4DCB-9D7F-A86C92FB09D6}">
  <dimension ref="A1:O22"/>
  <sheetViews>
    <sheetView tabSelected="1" view="pageBreakPreview" zoomScale="118" zoomScaleNormal="118" zoomScaleSheetLayoutView="118" zoomScalePageLayoutView="86" workbookViewId="0"/>
  </sheetViews>
  <sheetFormatPr baseColWidth="10" defaultRowHeight="14.4" x14ac:dyDescent="0.3"/>
  <cols>
    <col min="1" max="1" width="6.33203125" customWidth="1"/>
    <col min="2" max="2" width="6" customWidth="1"/>
    <col min="3" max="3" width="4.33203125" customWidth="1"/>
    <col min="4" max="4" width="4.44140625" customWidth="1"/>
    <col min="5" max="5" width="4.6640625" customWidth="1"/>
    <col min="6" max="6" width="5.44140625" customWidth="1"/>
    <col min="7" max="7" width="4.109375" customWidth="1"/>
    <col min="8" max="8" width="5.6640625" customWidth="1"/>
    <col min="9" max="9" width="6.109375" customWidth="1"/>
    <col min="10" max="10" width="4.6640625" customWidth="1"/>
    <col min="11" max="11" width="5.6640625" customWidth="1"/>
    <col min="12" max="12" width="3.6640625" customWidth="1"/>
    <col min="13" max="13" width="4" customWidth="1"/>
    <col min="14" max="14" width="6.44140625" customWidth="1"/>
  </cols>
  <sheetData>
    <row r="1" spans="1:15" x14ac:dyDescent="0.3">
      <c r="D1" s="365" t="s">
        <v>1309</v>
      </c>
      <c r="E1" s="365"/>
      <c r="F1" s="365"/>
      <c r="G1" s="365"/>
      <c r="H1" s="365"/>
      <c r="I1" s="365"/>
      <c r="J1" s="365"/>
      <c r="K1" s="365"/>
      <c r="L1" s="365"/>
      <c r="M1" s="365"/>
      <c r="N1" s="365"/>
    </row>
    <row r="2" spans="1:15" x14ac:dyDescent="0.3">
      <c r="D2" s="365"/>
      <c r="E2" s="365"/>
      <c r="F2" s="365"/>
      <c r="G2" s="365"/>
      <c r="H2" s="365"/>
      <c r="I2" s="365"/>
      <c r="J2" s="365"/>
      <c r="K2" s="365"/>
      <c r="L2" s="365"/>
      <c r="M2" s="365"/>
      <c r="N2" s="365"/>
    </row>
    <row r="4" spans="1:15" x14ac:dyDescent="0.3">
      <c r="A4" s="366" t="s">
        <v>1317</v>
      </c>
      <c r="B4" s="366"/>
      <c r="C4" s="366"/>
      <c r="D4" s="366"/>
      <c r="E4" s="366"/>
      <c r="F4" s="366"/>
      <c r="G4" s="366"/>
      <c r="H4" s="366"/>
      <c r="I4" s="366"/>
      <c r="J4" s="366"/>
      <c r="K4" s="366"/>
      <c r="L4" s="366"/>
      <c r="M4" s="366"/>
      <c r="N4" s="366"/>
      <c r="O4" s="366"/>
    </row>
    <row r="5" spans="1:15" x14ac:dyDescent="0.3">
      <c r="A5" s="366"/>
      <c r="B5" s="366"/>
      <c r="C5" s="366"/>
      <c r="D5" s="366"/>
      <c r="E5" s="366"/>
      <c r="F5" s="366"/>
      <c r="G5" s="366"/>
      <c r="H5" s="366"/>
      <c r="I5" s="366"/>
      <c r="J5" s="366"/>
      <c r="K5" s="366"/>
      <c r="L5" s="366"/>
      <c r="M5" s="366"/>
      <c r="N5" s="366"/>
      <c r="O5" s="366"/>
    </row>
    <row r="18" spans="3:4" x14ac:dyDescent="0.3">
      <c r="C18" s="364"/>
    </row>
    <row r="19" spans="3:4" x14ac:dyDescent="0.3">
      <c r="C19" s="364"/>
    </row>
    <row r="20" spans="3:4" x14ac:dyDescent="0.3">
      <c r="D20" s="364"/>
    </row>
    <row r="21" spans="3:4" x14ac:dyDescent="0.3">
      <c r="C21" s="364"/>
      <c r="D21" s="364"/>
    </row>
    <row r="22" spans="3:4" x14ac:dyDescent="0.3">
      <c r="C22" s="364"/>
    </row>
  </sheetData>
  <mergeCells count="5">
    <mergeCell ref="C18:C19"/>
    <mergeCell ref="C21:C22"/>
    <mergeCell ref="D20:D21"/>
    <mergeCell ref="D1:N2"/>
    <mergeCell ref="A4:O5"/>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6B036-47C3-4B6B-9E94-147548BD2B3B}">
  <dimension ref="A1:AL179"/>
  <sheetViews>
    <sheetView workbookViewId="0">
      <selection activeCell="D5" sqref="D5"/>
    </sheetView>
  </sheetViews>
  <sheetFormatPr baseColWidth="10" defaultRowHeight="14.4" x14ac:dyDescent="0.3"/>
  <cols>
    <col min="5" max="5" width="31.33203125" customWidth="1"/>
    <col min="16" max="16" width="33.33203125" customWidth="1"/>
    <col min="17" max="17" width="24.109375" customWidth="1"/>
  </cols>
  <sheetData>
    <row r="1" spans="1:38" x14ac:dyDescent="0.3">
      <c r="A1" s="542" t="s">
        <v>1259</v>
      </c>
      <c r="B1" s="543"/>
      <c r="C1" s="544"/>
      <c r="D1" s="551" t="s">
        <v>1287</v>
      </c>
      <c r="E1" s="552"/>
      <c r="F1" s="552"/>
      <c r="G1" s="552"/>
      <c r="H1" s="552"/>
      <c r="I1" s="552"/>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3"/>
    </row>
    <row r="2" spans="1:38" x14ac:dyDescent="0.3">
      <c r="A2" s="545"/>
      <c r="B2" s="546"/>
      <c r="C2" s="547"/>
      <c r="D2" s="554"/>
      <c r="E2" s="555"/>
      <c r="F2" s="555"/>
      <c r="G2" s="555"/>
      <c r="H2" s="555"/>
      <c r="I2" s="555"/>
      <c r="J2" s="555"/>
      <c r="K2" s="555"/>
      <c r="L2" s="555"/>
      <c r="M2" s="555"/>
      <c r="N2" s="555"/>
      <c r="O2" s="555"/>
      <c r="P2" s="555"/>
      <c r="Q2" s="555"/>
      <c r="R2" s="555"/>
      <c r="S2" s="555"/>
      <c r="T2" s="555"/>
      <c r="U2" s="555"/>
      <c r="V2" s="555"/>
      <c r="W2" s="555"/>
      <c r="X2" s="555"/>
      <c r="Y2" s="555"/>
      <c r="Z2" s="555"/>
      <c r="AA2" s="555"/>
      <c r="AB2" s="555"/>
      <c r="AC2" s="555"/>
      <c r="AD2" s="555"/>
      <c r="AE2" s="555"/>
      <c r="AF2" s="555"/>
      <c r="AG2" s="555"/>
      <c r="AH2" s="555"/>
      <c r="AI2" s="555"/>
      <c r="AJ2" s="555"/>
      <c r="AK2" s="556"/>
    </row>
    <row r="3" spans="1:38" x14ac:dyDescent="0.3">
      <c r="A3" s="545"/>
      <c r="B3" s="546"/>
      <c r="C3" s="547"/>
      <c r="D3" s="554"/>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555"/>
      <c r="AJ3" s="555"/>
      <c r="AK3" s="556"/>
    </row>
    <row r="4" spans="1:38" ht="15" thickBot="1" x14ac:dyDescent="0.35">
      <c r="A4" s="548"/>
      <c r="B4" s="549"/>
      <c r="C4" s="550"/>
      <c r="D4" s="557"/>
      <c r="E4" s="558"/>
      <c r="F4" s="558"/>
      <c r="G4" s="558"/>
      <c r="H4" s="558"/>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8"/>
      <c r="AH4" s="558"/>
      <c r="AI4" s="558"/>
      <c r="AJ4" s="558"/>
      <c r="AK4" s="559"/>
    </row>
    <row r="5" spans="1:38" ht="20.399999999999999" customHeight="1" thickBot="1" x14ac:dyDescent="0.35">
      <c r="A5" s="37"/>
      <c r="B5" s="37"/>
      <c r="C5" s="37"/>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c r="AE5" s="355"/>
      <c r="AF5" s="355"/>
      <c r="AG5" s="355"/>
      <c r="AH5" s="355"/>
      <c r="AI5" s="355"/>
      <c r="AJ5" s="355"/>
      <c r="AK5" s="355"/>
    </row>
    <row r="6" spans="1:38" ht="18.600000000000001" thickBot="1" x14ac:dyDescent="0.4">
      <c r="A6" s="360" t="s">
        <v>1288</v>
      </c>
      <c r="B6" s="356"/>
      <c r="C6" s="356"/>
      <c r="D6" s="356"/>
      <c r="E6" s="357"/>
      <c r="F6" s="358"/>
      <c r="G6" s="358"/>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9"/>
    </row>
    <row r="7" spans="1:38" ht="15.6" x14ac:dyDescent="0.3">
      <c r="A7" s="399" t="s">
        <v>0</v>
      </c>
      <c r="B7" s="399"/>
      <c r="C7" s="399"/>
      <c r="D7" s="399" t="s">
        <v>1</v>
      </c>
      <c r="E7" s="399"/>
      <c r="F7" s="399"/>
      <c r="G7" s="399"/>
      <c r="H7" s="399"/>
      <c r="I7" s="399"/>
      <c r="J7" s="399"/>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401" t="s">
        <v>2</v>
      </c>
      <c r="AK7" s="401"/>
    </row>
    <row r="8" spans="1:38" x14ac:dyDescent="0.3">
      <c r="A8" s="400"/>
      <c r="B8" s="400"/>
      <c r="C8" s="400"/>
      <c r="D8" s="402" t="s">
        <v>3</v>
      </c>
      <c r="E8" s="403"/>
      <c r="F8" s="403"/>
      <c r="G8" s="403"/>
      <c r="H8" s="403"/>
      <c r="I8" s="403"/>
      <c r="J8" s="403"/>
      <c r="K8" s="403"/>
      <c r="L8" s="403"/>
      <c r="M8" s="403"/>
      <c r="N8" s="403"/>
      <c r="O8" s="403"/>
      <c r="P8" s="403"/>
      <c r="Q8" s="403"/>
      <c r="R8" s="403"/>
      <c r="S8" s="403"/>
      <c r="T8" s="403"/>
      <c r="U8" s="403"/>
      <c r="V8" s="403"/>
      <c r="W8" s="403"/>
      <c r="X8" s="403"/>
      <c r="Y8" s="403"/>
      <c r="Z8" s="403"/>
      <c r="AA8" s="403"/>
      <c r="AB8" s="403"/>
      <c r="AC8" s="403"/>
      <c r="AD8" s="403"/>
      <c r="AE8" s="403"/>
      <c r="AF8" s="403"/>
      <c r="AG8" s="403"/>
      <c r="AH8" s="403"/>
      <c r="AI8" s="404"/>
      <c r="AJ8" s="408" t="s">
        <v>4</v>
      </c>
      <c r="AK8" s="408" t="s">
        <v>5</v>
      </c>
    </row>
    <row r="9" spans="1:38" x14ac:dyDescent="0.3">
      <c r="A9" s="400"/>
      <c r="B9" s="400"/>
      <c r="C9" s="400"/>
      <c r="D9" s="405"/>
      <c r="E9" s="406"/>
      <c r="F9" s="406"/>
      <c r="G9" s="406"/>
      <c r="H9" s="406"/>
      <c r="I9" s="406"/>
      <c r="J9" s="406"/>
      <c r="K9" s="406"/>
      <c r="L9" s="406"/>
      <c r="M9" s="406"/>
      <c r="N9" s="406"/>
      <c r="O9" s="406"/>
      <c r="P9" s="406"/>
      <c r="Q9" s="406"/>
      <c r="R9" s="406"/>
      <c r="S9" s="406"/>
      <c r="T9" s="406"/>
      <c r="U9" s="406"/>
      <c r="V9" s="406"/>
      <c r="W9" s="406"/>
      <c r="X9" s="406"/>
      <c r="Y9" s="406"/>
      <c r="Z9" s="406"/>
      <c r="AA9" s="406"/>
      <c r="AB9" s="406"/>
      <c r="AC9" s="406"/>
      <c r="AD9" s="406"/>
      <c r="AE9" s="406"/>
      <c r="AF9" s="406"/>
      <c r="AG9" s="406"/>
      <c r="AH9" s="406"/>
      <c r="AI9" s="407"/>
      <c r="AJ9" s="409"/>
      <c r="AK9" s="409"/>
    </row>
    <row r="10" spans="1:38" ht="15.6" x14ac:dyDescent="0.3">
      <c r="A10" s="400"/>
      <c r="B10" s="400"/>
      <c r="C10" s="400"/>
      <c r="D10" s="400" t="s">
        <v>6</v>
      </c>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9" t="s">
        <v>7</v>
      </c>
      <c r="AK10" s="409"/>
    </row>
    <row r="11" spans="1:38" x14ac:dyDescent="0.3">
      <c r="A11" s="40"/>
      <c r="B11" s="41"/>
      <c r="C11" s="40"/>
      <c r="D11" s="40"/>
      <c r="E11" s="2"/>
      <c r="F11" s="4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row>
    <row r="12" spans="1:38" ht="23.4" x14ac:dyDescent="0.3">
      <c r="A12" s="397" t="s">
        <v>8</v>
      </c>
      <c r="B12" s="397"/>
      <c r="C12" s="398" t="s">
        <v>550</v>
      </c>
      <c r="D12" s="398"/>
      <c r="E12" s="398"/>
      <c r="F12" s="398"/>
      <c r="G12" s="398"/>
      <c r="H12" s="397" t="s">
        <v>10</v>
      </c>
      <c r="I12" s="397"/>
      <c r="J12" s="398" t="s">
        <v>551</v>
      </c>
      <c r="K12" s="398"/>
      <c r="L12" s="398"/>
      <c r="M12" s="398"/>
      <c r="N12" s="398"/>
      <c r="O12" s="397" t="s">
        <v>12</v>
      </c>
      <c r="P12" s="397"/>
      <c r="Q12" s="747" t="s">
        <v>552</v>
      </c>
      <c r="R12" s="748"/>
      <c r="S12" s="748"/>
      <c r="T12" s="748"/>
      <c r="U12" s="748"/>
      <c r="V12" s="748"/>
      <c r="W12" s="748"/>
      <c r="X12" s="748"/>
      <c r="Y12" s="748"/>
      <c r="Z12" s="748"/>
      <c r="AA12" s="748"/>
      <c r="AB12" s="748"/>
      <c r="AC12" s="748"/>
      <c r="AD12" s="748"/>
      <c r="AE12" s="749"/>
      <c r="AF12" s="4" t="s">
        <v>14</v>
      </c>
      <c r="AG12" s="416"/>
      <c r="AH12" s="416"/>
      <c r="AI12" s="416"/>
      <c r="AJ12" s="416"/>
      <c r="AK12" s="416"/>
      <c r="AL12" s="2"/>
    </row>
    <row r="13" spans="1:38" x14ac:dyDescent="0.3">
      <c r="A13" s="417" t="s">
        <v>16</v>
      </c>
      <c r="B13" s="417"/>
      <c r="C13" s="417"/>
      <c r="D13" s="417"/>
      <c r="E13" s="417"/>
      <c r="F13" s="417"/>
      <c r="G13" s="417"/>
      <c r="H13" s="418" t="s">
        <v>17</v>
      </c>
      <c r="I13" s="418"/>
      <c r="J13" s="418"/>
      <c r="K13" s="418"/>
      <c r="L13" s="418"/>
      <c r="M13" s="418"/>
      <c r="N13" s="418"/>
      <c r="O13" s="419" t="s">
        <v>18</v>
      </c>
      <c r="P13" s="419"/>
      <c r="Q13" s="419"/>
      <c r="R13" s="419"/>
      <c r="S13" s="419"/>
      <c r="T13" s="419"/>
      <c r="U13" s="419"/>
      <c r="V13" s="419"/>
      <c r="W13" s="419"/>
      <c r="X13" s="419"/>
      <c r="Y13" s="420" t="s">
        <v>19</v>
      </c>
      <c r="Z13" s="420"/>
      <c r="AA13" s="420"/>
      <c r="AB13" s="420"/>
      <c r="AC13" s="420"/>
      <c r="AD13" s="420"/>
      <c r="AE13" s="420"/>
      <c r="AF13" s="421" t="s">
        <v>20</v>
      </c>
      <c r="AG13" s="421"/>
      <c r="AH13" s="421"/>
      <c r="AI13" s="421"/>
      <c r="AJ13" s="421"/>
      <c r="AK13" s="421"/>
      <c r="AL13" s="2"/>
    </row>
    <row r="14" spans="1:38" x14ac:dyDescent="0.3">
      <c r="A14" s="460" t="s">
        <v>21</v>
      </c>
      <c r="B14" s="417" t="s">
        <v>22</v>
      </c>
      <c r="C14" s="411" t="s">
        <v>23</v>
      </c>
      <c r="D14" s="411" t="s">
        <v>24</v>
      </c>
      <c r="E14" s="417" t="s">
        <v>25</v>
      </c>
      <c r="F14" s="411" t="s">
        <v>26</v>
      </c>
      <c r="G14" s="411" t="s">
        <v>27</v>
      </c>
      <c r="H14" s="429" t="s">
        <v>28</v>
      </c>
      <c r="I14" s="418" t="s">
        <v>29</v>
      </c>
      <c r="J14" s="429" t="s">
        <v>30</v>
      </c>
      <c r="K14" s="429" t="s">
        <v>31</v>
      </c>
      <c r="L14" s="429" t="s">
        <v>32</v>
      </c>
      <c r="M14" s="418" t="s">
        <v>29</v>
      </c>
      <c r="N14" s="429" t="s">
        <v>33</v>
      </c>
      <c r="O14" s="431" t="s">
        <v>34</v>
      </c>
      <c r="P14" s="428" t="s">
        <v>35</v>
      </c>
      <c r="Q14" s="433" t="s">
        <v>36</v>
      </c>
      <c r="R14" s="428" t="s">
        <v>37</v>
      </c>
      <c r="S14" s="428" t="s">
        <v>38</v>
      </c>
      <c r="T14" s="428"/>
      <c r="U14" s="428"/>
      <c r="V14" s="428"/>
      <c r="W14" s="428"/>
      <c r="X14" s="428"/>
      <c r="Y14" s="427" t="s">
        <v>39</v>
      </c>
      <c r="Z14" s="427" t="s">
        <v>40</v>
      </c>
      <c r="AA14" s="427" t="s">
        <v>29</v>
      </c>
      <c r="AB14" s="427" t="s">
        <v>41</v>
      </c>
      <c r="AC14" s="427" t="s">
        <v>29</v>
      </c>
      <c r="AD14" s="427" t="s">
        <v>42</v>
      </c>
      <c r="AE14" s="427" t="s">
        <v>43</v>
      </c>
      <c r="AF14" s="445" t="s">
        <v>20</v>
      </c>
      <c r="AG14" s="445" t="s">
        <v>44</v>
      </c>
      <c r="AH14" s="445" t="s">
        <v>45</v>
      </c>
      <c r="AI14" s="445" t="s">
        <v>46</v>
      </c>
      <c r="AJ14" s="445" t="s">
        <v>47</v>
      </c>
      <c r="AK14" s="445" t="s">
        <v>48</v>
      </c>
      <c r="AL14" s="2"/>
    </row>
    <row r="15" spans="1:38" ht="80.400000000000006" thickBot="1" x14ac:dyDescent="0.35">
      <c r="A15" s="460"/>
      <c r="B15" s="461"/>
      <c r="C15" s="412"/>
      <c r="D15" s="412"/>
      <c r="E15" s="461"/>
      <c r="F15" s="412"/>
      <c r="G15" s="412"/>
      <c r="H15" s="430"/>
      <c r="I15" s="462"/>
      <c r="J15" s="430"/>
      <c r="K15" s="430"/>
      <c r="L15" s="462"/>
      <c r="M15" s="462"/>
      <c r="N15" s="430"/>
      <c r="O15" s="432"/>
      <c r="P15" s="428"/>
      <c r="Q15" s="434"/>
      <c r="R15" s="428"/>
      <c r="S15" s="43" t="s">
        <v>49</v>
      </c>
      <c r="T15" s="43" t="s">
        <v>50</v>
      </c>
      <c r="U15" s="43" t="s">
        <v>51</v>
      </c>
      <c r="V15" s="43" t="s">
        <v>52</v>
      </c>
      <c r="W15" s="43" t="s">
        <v>53</v>
      </c>
      <c r="X15" s="43" t="s">
        <v>54</v>
      </c>
      <c r="Y15" s="427"/>
      <c r="Z15" s="427"/>
      <c r="AA15" s="427"/>
      <c r="AB15" s="427"/>
      <c r="AC15" s="427"/>
      <c r="AD15" s="427"/>
      <c r="AE15" s="427"/>
      <c r="AF15" s="445"/>
      <c r="AG15" s="445"/>
      <c r="AH15" s="445"/>
      <c r="AI15" s="445"/>
      <c r="AJ15" s="445"/>
      <c r="AK15" s="445"/>
      <c r="AL15" s="95"/>
    </row>
    <row r="16" spans="1:38" ht="96.6" x14ac:dyDescent="0.3">
      <c r="A16" s="422">
        <v>1</v>
      </c>
      <c r="B16" s="423" t="s">
        <v>89</v>
      </c>
      <c r="C16" s="463" t="s">
        <v>553</v>
      </c>
      <c r="D16" s="463" t="s">
        <v>554</v>
      </c>
      <c r="E16" s="464" t="s">
        <v>555</v>
      </c>
      <c r="F16" s="423" t="s">
        <v>59</v>
      </c>
      <c r="G16" s="425">
        <v>10000</v>
      </c>
      <c r="H16" s="426" t="str">
        <f>IF(G16&lt;=0,"",IF(G16&lt;=2,"Muy Baja",IF(G16&lt;=24,"Baja",IF(G16&lt;=500,"Media",IF(G16&lt;=5000,"Alta","Muy Alta")))))</f>
        <v>Muy Alta</v>
      </c>
      <c r="I16" s="437">
        <f>IF(H16="","",IF(H16="Muy Baja",0.2,IF(H16="Baja",0.4,IF(H16="Media",0.6,IF(H16="Alta",0.8,IF(H16="Muy Alta",1,))))))</f>
        <v>1</v>
      </c>
      <c r="J16" s="438" t="s">
        <v>60</v>
      </c>
      <c r="K16" s="437" t="str">
        <f>IF(NOT(ISERROR(MATCH(J16,'[10]Tabla Impacto'!$B$221:$B$223,0))),'[10]Tabla Impacto'!$F$223&amp;"Por favor no seleccionar los criterios de impacto(Afectación Económica o presupuestal y Pérdida Reputacional)",J16)</f>
        <v xml:space="preserve">     El riesgo afecta la imagen de alguna área de la organización</v>
      </c>
      <c r="L16" s="439" t="str">
        <f>IF(OR(K16='[10]Tabla Impacto'!$C$11,K16='[10]Tabla Impacto'!$D$11),"Leve",IF(OR(K16='[10]Tabla Impacto'!$C$12,K16='[10]Tabla Impacto'!$D$12),"Menor",IF(OR(K16='[10]Tabla Impacto'!$C$13,K16='[10]Tabla Impacto'!$D$13),"Moderado",IF(OR(K16='[10]Tabla Impacto'!$C$14,K16='[10]Tabla Impacto'!$D$14),"Mayor",IF(OR(K16='[10]Tabla Impacto'!$C$15,K16='[10]Tabla Impacto'!$D$15),"Catastrófico","")))))</f>
        <v>Leve</v>
      </c>
      <c r="M16" s="441">
        <f>IF(L16="","",IF(L16="Leve",0.2,IF(L16="Menor",0.4,IF(L16="Moderado",0.6,IF(L16="Mayor",0.8,IF(L16="Catastrófico",1,))))))</f>
        <v>0.2</v>
      </c>
      <c r="N16" s="44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Alto</v>
      </c>
      <c r="O16" s="11">
        <v>1</v>
      </c>
      <c r="P16" s="12" t="s">
        <v>556</v>
      </c>
      <c r="Q16" s="13" t="s">
        <v>243</v>
      </c>
      <c r="R16" s="14" t="str">
        <f t="shared" ref="R16:R23" si="0">IF(OR(S16="Preventivo",S16="Detectivo"),"Probabilidad",IF(S16="Correctivo","Impacto",""))</f>
        <v>Probabilidad</v>
      </c>
      <c r="S16" s="15" t="s">
        <v>63</v>
      </c>
      <c r="T16" s="15" t="s">
        <v>64</v>
      </c>
      <c r="U16" s="16" t="str">
        <f>IF(AND(S16="Preventivo",T16="Automático"),"50%",IF(AND(S16="Preventivo",T16="Manual"),"40%",IF(AND(S16="Detectivo",T16="Automático"),"40%",IF(AND(S16="Detectivo",T16="Manual"),"30%",IF(AND(S16="Correctivo",T16="Automático"),"35%",IF(AND(S16="Correctivo",T16="Manual"),"25%",""))))))</f>
        <v>40%</v>
      </c>
      <c r="V16" s="15" t="s">
        <v>65</v>
      </c>
      <c r="W16" s="15" t="s">
        <v>66</v>
      </c>
      <c r="X16" s="15" t="s">
        <v>67</v>
      </c>
      <c r="Y16" s="17">
        <f>IFERROR(IF(R16="Probabilidad",(I16-(+I16*U16)),IF(R16="Impacto",I16,"")),"")</f>
        <v>0.6</v>
      </c>
      <c r="Z16" s="18" t="str">
        <f>IFERROR(IF(Y16="","",IF(Y16&lt;=0.2,"Muy Baja",IF(Y16&lt;=0.4,"Baja",IF(Y16&lt;=0.6,"Media",IF(Y16&lt;=0.8,"Alta","Muy Alta"))))),"")</f>
        <v>Media</v>
      </c>
      <c r="AA16" s="16">
        <f>+Y16</f>
        <v>0.6</v>
      </c>
      <c r="AB16" s="18" t="str">
        <f>IFERROR(IF(AC16="","",IF(AC16&lt;=0.2,"Leve",IF(AC16&lt;=0.4,"Menor",IF(AC16&lt;=0.6,"Moderado",IF(AC16&lt;=0.8,"Mayor","Catastrófico"))))),"")</f>
        <v>Leve</v>
      </c>
      <c r="AC16" s="16">
        <f>IFERROR(IF(R16="Impacto",(M16-(+M16*U16)),IF(R16="Probabilidad",M16,"")),"")</f>
        <v>0.2</v>
      </c>
      <c r="AD16" s="19" t="str">
        <f>IFERROR(IF(OR(AND(Z16="Muy Baja",AB16="Leve"),AND(Z16="Muy Baja",AB16="Menor"),AND(Z16="Baja",AB16="Leve")),"Bajo",IF(OR(AND(Z16="Muy baja",AB16="Moderado"),AND(Z16="Baja",AB16="Menor"),AND(Z16="Baja",AB16="Moderado"),AND(Z16="Media",AB16="Leve"),AND(Z16="Media",AB16="Menor"),AND(Z16="Media",AB16="Moderado"),AND(Z16="Alta",AB16="Leve"),AND(Z16="Alta",AB16="Menor")),"Moderado",IF(OR(AND(Z16="Muy Baja",AB16="Mayor"),AND(Z16="Baja",AB16="Mayor"),AND(Z16="Media",AB16="Mayor"),AND(Z16="Alta",AB16="Moderado"),AND(Z16="Alta",AB16="Mayor"),AND(Z16="Muy Alta",AB16="Leve"),AND(Z16="Muy Alta",AB16="Menor"),AND(Z16="Muy Alta",AB16="Moderado"),AND(Z16="Muy Alta",AB16="Mayor")),"Alto",IF(OR(AND(Z16="Muy Baja",AB16="Catastrófico"),AND(Z16="Baja",AB16="Catastrófico"),AND(Z16="Media",AB16="Catastrófico"),AND(Z16="Alta",AB16="Catastrófico"),AND(Z16="Muy Alta",AB16="Catastrófico")),"Extremo","")))),"")</f>
        <v>Moderado</v>
      </c>
      <c r="AE16" s="15" t="s">
        <v>149</v>
      </c>
      <c r="AF16" s="447"/>
      <c r="AG16" s="447"/>
      <c r="AH16" s="449"/>
      <c r="AI16" s="449"/>
      <c r="AJ16" s="449"/>
      <c r="AK16" s="435"/>
      <c r="AL16" s="3"/>
    </row>
    <row r="17" spans="1:38" ht="67.8" x14ac:dyDescent="0.3">
      <c r="A17" s="422"/>
      <c r="B17" s="423"/>
      <c r="C17" s="463"/>
      <c r="D17" s="463"/>
      <c r="E17" s="464"/>
      <c r="F17" s="423"/>
      <c r="G17" s="425"/>
      <c r="H17" s="426"/>
      <c r="I17" s="437"/>
      <c r="J17" s="438"/>
      <c r="K17" s="437">
        <f>IF(NOT(ISERROR(MATCH(J17,_xlfn.ANCHORARRAY(E20),0))),#REF!&amp;"Por favor no seleccionar los criterios de impacto",J17)</f>
        <v>0</v>
      </c>
      <c r="L17" s="440"/>
      <c r="M17" s="442"/>
      <c r="N17" s="444"/>
      <c r="O17" s="11">
        <v>2</v>
      </c>
      <c r="P17" s="22"/>
      <c r="Q17" s="13"/>
      <c r="R17" s="14" t="str">
        <f t="shared" si="0"/>
        <v>Probabilidad</v>
      </c>
      <c r="S17" s="15" t="s">
        <v>63</v>
      </c>
      <c r="T17" s="15" t="s">
        <v>64</v>
      </c>
      <c r="U17" s="16" t="str">
        <f t="shared" ref="U17" si="1">IF(AND(S17="Preventivo",T17="Automático"),"50%",IF(AND(S17="Preventivo",T17="Manual"),"40%",IF(AND(S17="Detectivo",T17="Automático"),"40%",IF(AND(S17="Detectivo",T17="Manual"),"30%",IF(AND(S17="Correctivo",T17="Automático"),"35%",IF(AND(S17="Correctivo",T17="Manual"),"25%",""))))))</f>
        <v>40%</v>
      </c>
      <c r="V17" s="15" t="s">
        <v>65</v>
      </c>
      <c r="W17" s="15" t="s">
        <v>66</v>
      </c>
      <c r="X17" s="15" t="s">
        <v>67</v>
      </c>
      <c r="Y17" s="17">
        <f>IFERROR(IF(AND(R16="Probabilidad",R17="Probabilidad"),(AA16-(+AA16*U17)),IF(R17="Probabilidad",(I16-(+I16*U17)),IF(R17="Impacto",AA16,""))),"")</f>
        <v>0.36</v>
      </c>
      <c r="Z17" s="18" t="str">
        <f t="shared" ref="Z17:Z23" si="2">IFERROR(IF(Y17="","",IF(Y17&lt;=0.2,"Muy Baja",IF(Y17&lt;=0.4,"Baja",IF(Y17&lt;=0.6,"Media",IF(Y17&lt;=0.8,"Alta","Muy Alta"))))),"")</f>
        <v>Baja</v>
      </c>
      <c r="AA17" s="16">
        <f t="shared" ref="AA17" si="3">+Y17</f>
        <v>0.36</v>
      </c>
      <c r="AB17" s="18" t="str">
        <f t="shared" ref="AB17:AB23" si="4">IFERROR(IF(AC17="","",IF(AC17&lt;=0.2,"Leve",IF(AC17&lt;=0.4,"Menor",IF(AC17&lt;=0.6,"Moderado",IF(AC17&lt;=0.8,"Mayor","Catastrófico"))))),"")</f>
        <v>Leve</v>
      </c>
      <c r="AC17" s="16">
        <f>IFERROR(IF(AND(R16="Impacto",R17="Impacto"),(AC16-(+AC16*U17)),IF(R17="Impacto",($M$15-(+$M$15*U17)),IF(R17="Probabilidad",AC16,""))),"")</f>
        <v>0.2</v>
      </c>
      <c r="AD17" s="19" t="str">
        <f t="shared" ref="AD17" si="5">IFERROR(IF(OR(AND(Z17="Muy Baja",AB17="Leve"),AND(Z17="Muy Baja",AB17="Menor"),AND(Z17="Baja",AB17="Leve")),"Bajo",IF(OR(AND(Z17="Muy baja",AB17="Moderado"),AND(Z17="Baja",AB17="Menor"),AND(Z17="Baja",AB17="Moderado"),AND(Z17="Media",AB17="Leve"),AND(Z17="Media",AB17="Menor"),AND(Z17="Media",AB17="Moderado"),AND(Z17="Alta",AB17="Leve"),AND(Z17="Alta",AB17="Menor")),"Moderado",IF(OR(AND(Z17="Muy Baja",AB17="Mayor"),AND(Z17="Baja",AB17="Mayor"),AND(Z17="Media",AB17="Mayor"),AND(Z17="Alta",AB17="Moderado"),AND(Z17="Alta",AB17="Mayor"),AND(Z17="Muy Alta",AB17="Leve"),AND(Z17="Muy Alta",AB17="Menor"),AND(Z17="Muy Alta",AB17="Moderado"),AND(Z17="Muy Alta",AB17="Mayor")),"Alto",IF(OR(AND(Z17="Muy Baja",AB17="Catastrófico"),AND(Z17="Baja",AB17="Catastrófico"),AND(Z17="Media",AB17="Catastrófico"),AND(Z17="Alta",AB17="Catastrófico"),AND(Z17="Muy Alta",AB17="Catastrófico")),"Extremo","")))),"")</f>
        <v>Bajo</v>
      </c>
      <c r="AE17" s="15" t="s">
        <v>149</v>
      </c>
      <c r="AF17" s="448"/>
      <c r="AG17" s="448"/>
      <c r="AH17" s="450"/>
      <c r="AI17" s="450"/>
      <c r="AJ17" s="450"/>
      <c r="AK17" s="436"/>
      <c r="AL17" s="2"/>
    </row>
    <row r="18" spans="1:38" ht="96.6" x14ac:dyDescent="0.3">
      <c r="A18" s="422">
        <v>2</v>
      </c>
      <c r="B18" s="423" t="s">
        <v>89</v>
      </c>
      <c r="C18" s="465" t="s">
        <v>557</v>
      </c>
      <c r="D18" s="465" t="s">
        <v>558</v>
      </c>
      <c r="E18" s="466" t="s">
        <v>559</v>
      </c>
      <c r="F18" s="423" t="s">
        <v>59</v>
      </c>
      <c r="G18" s="436">
        <v>2</v>
      </c>
      <c r="H18" s="426" t="str">
        <f>IF(G18&lt;=0,"",IF(G18&lt;=2,"Muy Baja",IF(G18&lt;=24,"Baja",IF(G18&lt;=500,"Media",IF(G18&lt;=5000,"Alta","Muy Alta")))))</f>
        <v>Muy Baja</v>
      </c>
      <c r="I18" s="437">
        <f>IF(H18="","",IF(H18="Muy Baja",0.2,IF(H18="Baja",0.4,IF(H18="Media",0.6,IF(H18="Alta",0.8,IF(H18="Muy Alta",1,))))))</f>
        <v>0.2</v>
      </c>
      <c r="J18" s="438" t="s">
        <v>60</v>
      </c>
      <c r="K18" s="437" t="str">
        <f>IF(NOT(ISERROR(MATCH(J18,'[10]Tabla Impacto'!$B$221:$B$223,0))),'[10]Tabla Impacto'!$F$223&amp;"Por favor no seleccionar los criterios de impacto(Afectación Económica o presupuestal y Pérdida Reputacional)",J18)</f>
        <v xml:space="preserve">     El riesgo afecta la imagen de alguna área de la organización</v>
      </c>
      <c r="L18" s="426" t="str">
        <f>IF(OR(K18='[10]Tabla Impacto'!$C$11,K18='[10]Tabla Impacto'!$D$11),"Leve",IF(OR(K18='[10]Tabla Impacto'!$C$12,K18='[10]Tabla Impacto'!$D$12),"Menor",IF(OR(K18='[10]Tabla Impacto'!$C$13,K18='[10]Tabla Impacto'!$D$13),"Moderado",IF(OR(K18='[10]Tabla Impacto'!$C$14,K18='[10]Tabla Impacto'!$D$14),"Mayor",IF(OR(K18='[10]Tabla Impacto'!$C$15,K18='[10]Tabla Impacto'!$D$15),"Catastrófico","")))))</f>
        <v>Leve</v>
      </c>
      <c r="M18" s="437">
        <f>IF(L18="","",IF(L18="Leve",0.2,IF(L18="Menor",0.4,IF(L18="Moderado",0.6,IF(L18="Mayor",0.8,IF(L18="Catastrófico",1,))))))</f>
        <v>0.2</v>
      </c>
      <c r="N18" s="455" t="str">
        <f>IF(OR(AND(H18="Muy Baja",L18="Leve"),AND(H18="Muy Baja",L18="Menor"),AND(H18="Baja",L18="Leve")),"Bajo",IF(OR(AND(H18="Muy baja",L18="Moderado"),AND(H18="Baja",L18="Menor"),AND(H18="Baja",L18="Moderado"),AND(H18="Media",L18="Leve"),AND(H18="Media",L18="Menor"),AND(H18="Media",L18="Moderado"),AND(H18="Alta",L18="Leve"),AND(H18="Alta",L18="Menor")),"Moderado",IF(OR(AND(H18="Muy Baja",L18="Mayor"),AND(H18="Baja",L18="Mayor"),AND(H18="Media",L18="Mayor"),AND(H18="Alta",L18="Moderado"),AND(H18="Alta",L18="Mayor"),AND(H18="Muy Alta",L18="Leve"),AND(H18="Muy Alta",L18="Menor"),AND(H18="Muy Alta",L18="Moderado"),AND(H18="Muy Alta",L18="Mayor")),"Alto",IF(OR(AND(H18="Muy Baja",L18="Catastrófico"),AND(H18="Baja",L18="Catastrófico"),AND(H18="Media",L18="Catastrófico"),AND(H18="Alta",L18="Catastrófico"),AND(H18="Muy Alta",L18="Catastrófico")),"Extremo",""))))</f>
        <v>Bajo</v>
      </c>
      <c r="O18" s="11">
        <v>1</v>
      </c>
      <c r="P18" s="22" t="s">
        <v>560</v>
      </c>
      <c r="Q18" s="24" t="s">
        <v>561</v>
      </c>
      <c r="R18" s="14" t="str">
        <f t="shared" si="0"/>
        <v>Impacto</v>
      </c>
      <c r="S18" s="15" t="s">
        <v>219</v>
      </c>
      <c r="T18" s="15" t="s">
        <v>64</v>
      </c>
      <c r="U18" s="16" t="str">
        <f>IF(AND(S18="Preventivo",T18="Automático"),"50%",IF(AND(S18="Preventivo",T18="Manual"),"40%",IF(AND(S18="Detectivo",T18="Automático"),"40%",IF(AND(S18="Detectivo",T18="Manual"),"30%",IF(AND(S18="Correctivo",T18="Automático"),"35%",IF(AND(S18="Correctivo",T18="Manual"),"25%",""))))))</f>
        <v>25%</v>
      </c>
      <c r="V18" s="15" t="s">
        <v>65</v>
      </c>
      <c r="W18" s="15" t="s">
        <v>66</v>
      </c>
      <c r="X18" s="15" t="s">
        <v>67</v>
      </c>
      <c r="Y18" s="17">
        <f>IFERROR(IF(R18="Probabilidad",(I18-(+I18*U18)),IF(R18="Impacto",I18,"")),"")</f>
        <v>0.2</v>
      </c>
      <c r="Z18" s="18" t="str">
        <f>IFERROR(IF(Y18="","",IF(Y18&lt;=0.2,"Muy Baja",IF(Y18&lt;=0.4,"Baja",IF(Y18&lt;=0.6,"Media",IF(Y18&lt;=0.8,"Alta","Muy Alta"))))),"")</f>
        <v>Muy Baja</v>
      </c>
      <c r="AA18" s="16">
        <f>+Y18</f>
        <v>0.2</v>
      </c>
      <c r="AB18" s="18" t="str">
        <f>IFERROR(IF(AC18="","",IF(AC18&lt;=0.2,"Leve",IF(AC18&lt;=0.4,"Menor",IF(AC18&lt;=0.6,"Moderado",IF(AC18&lt;=0.8,"Mayor","Catastrófico"))))),"")</f>
        <v>Leve</v>
      </c>
      <c r="AC18" s="16">
        <f>IFERROR(IF(R18="Impacto",(M18-(+M18*U18)),IF(R18="Probabilidad",M18,"")),"")</f>
        <v>0.15000000000000002</v>
      </c>
      <c r="AD18" s="19" t="str">
        <f>IFERROR(IF(OR(AND(Z18="Muy Baja",AB18="Leve"),AND(Z18="Muy Baja",AB18="Menor"),AND(Z18="Baja",AB18="Leve")),"Bajo",IF(OR(AND(Z18="Muy baja",AB18="Moderado"),AND(Z18="Baja",AB18="Menor"),AND(Z18="Baja",AB18="Moderado"),AND(Z18="Media",AB18="Leve"),AND(Z18="Media",AB18="Menor"),AND(Z18="Media",AB18="Moderado"),AND(Z18="Alta",AB18="Leve"),AND(Z18="Alta",AB18="Menor")),"Moderado",IF(OR(AND(Z18="Muy Baja",AB18="Mayor"),AND(Z18="Baja",AB18="Mayor"),AND(Z18="Media",AB18="Mayor"),AND(Z18="Alta",AB18="Moderado"),AND(Z18="Alta",AB18="Mayor"),AND(Z18="Muy Alta",AB18="Leve"),AND(Z18="Muy Alta",AB18="Menor"),AND(Z18="Muy Alta",AB18="Moderado"),AND(Z18="Muy Alta",AB18="Mayor")),"Alto",IF(OR(AND(Z18="Muy Baja",AB18="Catastrófico"),AND(Z18="Baja",AB18="Catastrófico"),AND(Z18="Media",AB18="Catastrófico"),AND(Z18="Alta",AB18="Catastrófico"),AND(Z18="Muy Alta",AB18="Catastrófico")),"Extremo","")))),"")</f>
        <v>Bajo</v>
      </c>
      <c r="AE18" s="15" t="s">
        <v>149</v>
      </c>
      <c r="AF18" s="447"/>
      <c r="AG18" s="447"/>
      <c r="AH18" s="449"/>
      <c r="AI18" s="449"/>
      <c r="AJ18" s="449"/>
      <c r="AK18" s="435"/>
      <c r="AL18" s="2"/>
    </row>
    <row r="19" spans="1:38" ht="69" x14ac:dyDescent="0.3">
      <c r="A19" s="422"/>
      <c r="B19" s="423"/>
      <c r="C19" s="463"/>
      <c r="D19" s="463"/>
      <c r="E19" s="464"/>
      <c r="F19" s="423"/>
      <c r="G19" s="425"/>
      <c r="H19" s="426"/>
      <c r="I19" s="437"/>
      <c r="J19" s="438"/>
      <c r="K19" s="437">
        <f>IF(NOT(ISERROR(MATCH(J19,_xlfn.ANCHORARRAY(E22),0))),#REF!&amp;"Por favor no seleccionar los criterios de impacto",J19)</f>
        <v>0</v>
      </c>
      <c r="L19" s="426"/>
      <c r="M19" s="437"/>
      <c r="N19" s="455"/>
      <c r="O19" s="11">
        <v>2</v>
      </c>
      <c r="P19" s="22" t="s">
        <v>562</v>
      </c>
      <c r="Q19" s="13" t="s">
        <v>563</v>
      </c>
      <c r="R19" s="14" t="str">
        <f t="shared" si="0"/>
        <v>Probabilidad</v>
      </c>
      <c r="S19" s="15" t="s">
        <v>63</v>
      </c>
      <c r="T19" s="15" t="s">
        <v>64</v>
      </c>
      <c r="U19" s="16" t="str">
        <f t="shared" ref="U19" si="6">IF(AND(S19="Preventivo",T19="Automático"),"50%",IF(AND(S19="Preventivo",T19="Manual"),"40%",IF(AND(S19="Detectivo",T19="Automático"),"40%",IF(AND(S19="Detectivo",T19="Manual"),"30%",IF(AND(S19="Correctivo",T19="Automático"),"35%",IF(AND(S19="Correctivo",T19="Manual"),"25%",""))))))</f>
        <v>40%</v>
      </c>
      <c r="V19" s="15" t="s">
        <v>65</v>
      </c>
      <c r="W19" s="15" t="s">
        <v>66</v>
      </c>
      <c r="X19" s="15" t="s">
        <v>67</v>
      </c>
      <c r="Y19" s="17">
        <f>IFERROR(IF(AND(R18="Probabilidad",R19="Probabilidad"),(AA18-(+AA18*U19)),IF(R19="Probabilidad",(I18-(+I18*U19)),IF(R19="Impacto",AA18,""))),"")</f>
        <v>0.12</v>
      </c>
      <c r="Z19" s="18" t="str">
        <f t="shared" si="2"/>
        <v>Muy Baja</v>
      </c>
      <c r="AA19" s="16">
        <f t="shared" ref="AA19" si="7">+Y19</f>
        <v>0.12</v>
      </c>
      <c r="AB19" s="18" t="str">
        <f t="shared" si="4"/>
        <v>Leve</v>
      </c>
      <c r="AC19" s="16">
        <f>IFERROR(IF(AND(R18="Impacto",R19="Impacto"),(AC16-(+AC16*U19)),IF(R19="Impacto",($M$17-(+$M$17*U19)),IF(R19="Probabilidad",AC16,""))),"")</f>
        <v>0.2</v>
      </c>
      <c r="AD19" s="19" t="str">
        <f t="shared" ref="AD19" si="8">IFERROR(IF(OR(AND(Z19="Muy Baja",AB19="Leve"),AND(Z19="Muy Baja",AB19="Menor"),AND(Z19="Baja",AB19="Leve")),"Bajo",IF(OR(AND(Z19="Muy baja",AB19="Moderado"),AND(Z19="Baja",AB19="Menor"),AND(Z19="Baja",AB19="Moderado"),AND(Z19="Media",AB19="Leve"),AND(Z19="Media",AB19="Menor"),AND(Z19="Media",AB19="Moderado"),AND(Z19="Alta",AB19="Leve"),AND(Z19="Alta",AB19="Menor")),"Moderado",IF(OR(AND(Z19="Muy Baja",AB19="Mayor"),AND(Z19="Baja",AB19="Mayor"),AND(Z19="Media",AB19="Mayor"),AND(Z19="Alta",AB19="Moderado"),AND(Z19="Alta",AB19="Mayor"),AND(Z19="Muy Alta",AB19="Leve"),AND(Z19="Muy Alta",AB19="Menor"),AND(Z19="Muy Alta",AB19="Moderado"),AND(Z19="Muy Alta",AB19="Mayor")),"Alto",IF(OR(AND(Z19="Muy Baja",AB19="Catastrófico"),AND(Z19="Baja",AB19="Catastrófico"),AND(Z19="Media",AB19="Catastrófico"),AND(Z19="Alta",AB19="Catastrófico"),AND(Z19="Muy Alta",AB19="Catastrófico")),"Extremo","")))),"")</f>
        <v>Bajo</v>
      </c>
      <c r="AE19" s="15" t="s">
        <v>149</v>
      </c>
      <c r="AF19" s="448"/>
      <c r="AG19" s="448"/>
      <c r="AH19" s="450"/>
      <c r="AI19" s="450"/>
      <c r="AJ19" s="450"/>
      <c r="AK19" s="436"/>
      <c r="AL19" s="2"/>
    </row>
    <row r="20" spans="1:38" ht="96.6" x14ac:dyDescent="0.3">
      <c r="A20" s="422">
        <v>3</v>
      </c>
      <c r="B20" s="423" t="s">
        <v>89</v>
      </c>
      <c r="C20" s="463" t="s">
        <v>564</v>
      </c>
      <c r="D20" s="463" t="s">
        <v>565</v>
      </c>
      <c r="E20" s="464" t="s">
        <v>566</v>
      </c>
      <c r="F20" s="423" t="s">
        <v>80</v>
      </c>
      <c r="G20" s="425">
        <v>365</v>
      </c>
      <c r="H20" s="426" t="str">
        <f>IF(G20&lt;=0,"",IF(G20&lt;=2,"Muy Baja",IF(G20&lt;=24,"Baja",IF(G20&lt;=500,"Media",IF(G20&lt;=5000,"Alta","Muy Alta")))))</f>
        <v>Media</v>
      </c>
      <c r="I20" s="437">
        <f>IF(H20="","",IF(H20="Muy Baja",0.2,IF(H20="Baja",0.4,IF(H20="Media",0.6,IF(H20="Alta",0.8,IF(H20="Muy Alta",1,))))))</f>
        <v>0.6</v>
      </c>
      <c r="J20" s="438" t="s">
        <v>60</v>
      </c>
      <c r="K20" s="437" t="str">
        <f>IF(NOT(ISERROR(MATCH(J20,'[10]Tabla Impacto'!$B$221:$B$223,0))),'[10]Tabla Impacto'!$F$223&amp;"Por favor no seleccionar los criterios de impacto(Afectación Económica o presupuestal y Pérdida Reputacional)",J20)</f>
        <v xml:space="preserve">     El riesgo afecta la imagen de alguna área de la organización</v>
      </c>
      <c r="L20" s="426" t="str">
        <f>IF(OR(K20='[10]Tabla Impacto'!$C$11,K20='[10]Tabla Impacto'!$D$11),"Leve",IF(OR(K20='[10]Tabla Impacto'!$C$12,K20='[10]Tabla Impacto'!$D$12),"Menor",IF(OR(K20='[10]Tabla Impacto'!$C$13,K20='[10]Tabla Impacto'!$D$13),"Moderado",IF(OR(K20='[10]Tabla Impacto'!$C$14,K20='[10]Tabla Impacto'!$D$14),"Mayor",IF(OR(K20='[10]Tabla Impacto'!$C$15,K20='[10]Tabla Impacto'!$D$15),"Catastrófico","")))))</f>
        <v>Leve</v>
      </c>
      <c r="M20" s="437">
        <f>IF(L20="","",IF(L20="Leve",0.2,IF(L20="Menor",0.4,IF(L20="Moderado",0.6,IF(L20="Mayor",0.8,IF(L20="Catastrófico",1,))))))</f>
        <v>0.2</v>
      </c>
      <c r="N20" s="455" t="str">
        <f>IF(OR(AND(H20="Muy Baja",L20="Leve"),AND(H20="Muy Baja",L20="Menor"),AND(H20="Baja",L20="Leve")),"Bajo",IF(OR(AND(H20="Muy baja",L20="Moderado"),AND(H20="Baja",L20="Menor"),AND(H20="Baja",L20="Moderado"),AND(H20="Media",L20="Leve"),AND(H20="Media",L20="Menor"),AND(H20="Media",L20="Moderado"),AND(H20="Alta",L20="Leve"),AND(H20="Alta",L20="Menor")),"Moderado",IF(OR(AND(H20="Muy Baja",L20="Mayor"),AND(H20="Baja",L20="Mayor"),AND(H20="Media",L20="Mayor"),AND(H20="Alta",L20="Moderado"),AND(H20="Alta",L20="Mayor"),AND(H20="Muy Alta",L20="Leve"),AND(H20="Muy Alta",L20="Menor"),AND(H20="Muy Alta",L20="Moderado"),AND(H20="Muy Alta",L20="Mayor")),"Alto",IF(OR(AND(H20="Muy Baja",L20="Catastrófico"),AND(H20="Baja",L20="Catastrófico"),AND(H20="Media",L20="Catastrófico"),AND(H20="Alta",L20="Catastrófico"),AND(H20="Muy Alta",L20="Catastrófico")),"Extremo",""))))</f>
        <v>Moderado</v>
      </c>
      <c r="O20" s="11">
        <v>1</v>
      </c>
      <c r="P20" s="47" t="s">
        <v>567</v>
      </c>
      <c r="Q20" s="24" t="s">
        <v>561</v>
      </c>
      <c r="R20" s="14" t="str">
        <f t="shared" si="0"/>
        <v>Impacto</v>
      </c>
      <c r="S20" s="15" t="s">
        <v>219</v>
      </c>
      <c r="T20" s="15" t="s">
        <v>64</v>
      </c>
      <c r="U20" s="16" t="str">
        <f>IF(AND(S20="Preventivo",T20="Automático"),"50%",IF(AND(S20="Preventivo",T20="Manual"),"40%",IF(AND(S20="Detectivo",T20="Automático"),"40%",IF(AND(S20="Detectivo",T20="Manual"),"30%",IF(AND(S20="Correctivo",T20="Automático"),"35%",IF(AND(S20="Correctivo",T20="Manual"),"25%",""))))))</f>
        <v>25%</v>
      </c>
      <c r="V20" s="15" t="s">
        <v>95</v>
      </c>
      <c r="W20" s="15" t="s">
        <v>66</v>
      </c>
      <c r="X20" s="15" t="s">
        <v>266</v>
      </c>
      <c r="Y20" s="17">
        <f>IFERROR(IF(R20="Probabilidad",(I20-(+I20*U20)),IF(R20="Impacto",I20,"")),"")</f>
        <v>0.6</v>
      </c>
      <c r="Z20" s="18" t="str">
        <f>IFERROR(IF(Y20="","",IF(Y20&lt;=0.2,"Muy Baja",IF(Y20&lt;=0.4,"Baja",IF(Y20&lt;=0.6,"Media",IF(Y20&lt;=0.8,"Alta","Muy Alta"))))),"")</f>
        <v>Media</v>
      </c>
      <c r="AA20" s="16">
        <f>+Y20</f>
        <v>0.6</v>
      </c>
      <c r="AB20" s="18" t="str">
        <f>IFERROR(IF(AC20="","",IF(AC20&lt;=0.2,"Leve",IF(AC20&lt;=0.4,"Menor",IF(AC20&lt;=0.6,"Moderado",IF(AC20&lt;=0.8,"Mayor","Catastrófico"))))),"")</f>
        <v>Leve</v>
      </c>
      <c r="AC20" s="16">
        <f>IFERROR(IF(R20="Impacto",(M20-(+M20*U20)),IF(R20="Probabilidad",M20,"")),"")</f>
        <v>0.15000000000000002</v>
      </c>
      <c r="AD20" s="19" t="str">
        <f>IFERROR(IF(OR(AND(Z20="Muy Baja",AB20="Leve"),AND(Z20="Muy Baja",AB20="Menor"),AND(Z20="Baja",AB20="Leve")),"Bajo",IF(OR(AND(Z20="Muy baja",AB20="Moderado"),AND(Z20="Baja",AB20="Menor"),AND(Z20="Baja",AB20="Moderado"),AND(Z20="Media",AB20="Leve"),AND(Z20="Media",AB20="Menor"),AND(Z20="Media",AB20="Moderado"),AND(Z20="Alta",AB20="Leve"),AND(Z20="Alta",AB20="Menor")),"Moderado",IF(OR(AND(Z20="Muy Baja",AB20="Mayor"),AND(Z20="Baja",AB20="Mayor"),AND(Z20="Media",AB20="Mayor"),AND(Z20="Alta",AB20="Moderado"),AND(Z20="Alta",AB20="Mayor"),AND(Z20="Muy Alta",AB20="Leve"),AND(Z20="Muy Alta",AB20="Menor"),AND(Z20="Muy Alta",AB20="Moderado"),AND(Z20="Muy Alta",AB20="Mayor")),"Alto",IF(OR(AND(Z20="Muy Baja",AB20="Catastrófico"),AND(Z20="Baja",AB20="Catastrófico"),AND(Z20="Media",AB20="Catastrófico"),AND(Z20="Alta",AB20="Catastrófico"),AND(Z20="Muy Alta",AB20="Catastrófico")),"Extremo","")))),"")</f>
        <v>Moderado</v>
      </c>
      <c r="AE20" s="15"/>
      <c r="AF20" s="33"/>
      <c r="AG20" s="34"/>
      <c r="AH20" s="35"/>
      <c r="AI20" s="35"/>
      <c r="AJ20" s="33"/>
      <c r="AK20" s="34"/>
      <c r="AL20" s="2"/>
    </row>
    <row r="21" spans="1:38" ht="97.2" thickBot="1" x14ac:dyDescent="0.35">
      <c r="A21" s="422"/>
      <c r="B21" s="423"/>
      <c r="C21" s="463"/>
      <c r="D21" s="463"/>
      <c r="E21" s="464"/>
      <c r="F21" s="423"/>
      <c r="G21" s="425"/>
      <c r="H21" s="426"/>
      <c r="I21" s="437"/>
      <c r="J21" s="438"/>
      <c r="K21" s="437">
        <f>IF(NOT(ISERROR(MATCH(J21,_xlfn.ANCHORARRAY(#REF!),0))),#REF!&amp;"Por favor no seleccionar los criterios de impacto",J21)</f>
        <v>0</v>
      </c>
      <c r="L21" s="426"/>
      <c r="M21" s="437"/>
      <c r="N21" s="455"/>
      <c r="O21" s="11">
        <v>2</v>
      </c>
      <c r="P21" s="22" t="s">
        <v>568</v>
      </c>
      <c r="Q21" s="13" t="s">
        <v>569</v>
      </c>
      <c r="R21" s="14" t="str">
        <f t="shared" si="0"/>
        <v>Probabilidad</v>
      </c>
      <c r="S21" s="15" t="s">
        <v>63</v>
      </c>
      <c r="T21" s="15" t="s">
        <v>64</v>
      </c>
      <c r="U21" s="16" t="str">
        <f t="shared" ref="U21" si="9">IF(AND(S21="Preventivo",T21="Automático"),"50%",IF(AND(S21="Preventivo",T21="Manual"),"40%",IF(AND(S21="Detectivo",T21="Automático"),"40%",IF(AND(S21="Detectivo",T21="Manual"),"30%",IF(AND(S21="Correctivo",T21="Automático"),"35%",IF(AND(S21="Correctivo",T21="Manual"),"25%",""))))))</f>
        <v>40%</v>
      </c>
      <c r="V21" s="15" t="s">
        <v>95</v>
      </c>
      <c r="W21" s="15" t="s">
        <v>66</v>
      </c>
      <c r="X21" s="15" t="s">
        <v>266</v>
      </c>
      <c r="Y21" s="25">
        <f>IFERROR(IF(AND(R20="Probabilidad",R21="Probabilidad"),(AA20-(+AA20*U21)),IF(R21="Probabilidad",(I20-(+I20*U21)),IF(R21="Impacto",AA20,""))),"")</f>
        <v>0.36</v>
      </c>
      <c r="Z21" s="18" t="str">
        <f t="shared" si="2"/>
        <v>Baja</v>
      </c>
      <c r="AA21" s="16">
        <f t="shared" ref="AA21" si="10">+Y21</f>
        <v>0.36</v>
      </c>
      <c r="AB21" s="18" t="str">
        <f t="shared" si="4"/>
        <v>Leve</v>
      </c>
      <c r="AC21" s="16">
        <f>IFERROR(IF(AND(R20="Impacto",R21="Impacto"),(AC18-(+AC18*U21)),IF(R21="Impacto",($M$19-(+$M$19*U21)),IF(R21="Probabilidad",AC18,""))),"")</f>
        <v>0.15000000000000002</v>
      </c>
      <c r="AD21" s="19" t="str">
        <f t="shared" ref="AD21" si="11">IFERROR(IF(OR(AND(Z21="Muy Baja",AB21="Leve"),AND(Z21="Muy Baja",AB21="Menor"),AND(Z21="Baja",AB21="Leve")),"Bajo",IF(OR(AND(Z21="Muy baja",AB21="Moderado"),AND(Z21="Baja",AB21="Menor"),AND(Z21="Baja",AB21="Moderado"),AND(Z21="Media",AB21="Leve"),AND(Z21="Media",AB21="Menor"),AND(Z21="Media",AB21="Moderado"),AND(Z21="Alta",AB21="Leve"),AND(Z21="Alta",AB21="Menor")),"Moderado",IF(OR(AND(Z21="Muy Baja",AB21="Mayor"),AND(Z21="Baja",AB21="Mayor"),AND(Z21="Media",AB21="Mayor"),AND(Z21="Alta",AB21="Moderado"),AND(Z21="Alta",AB21="Mayor"),AND(Z21="Muy Alta",AB21="Leve"),AND(Z21="Muy Alta",AB21="Menor"),AND(Z21="Muy Alta",AB21="Moderado"),AND(Z21="Muy Alta",AB21="Mayor")),"Alto",IF(OR(AND(Z21="Muy Baja",AB21="Catastrófico"),AND(Z21="Baja",AB21="Catastrófico"),AND(Z21="Media",AB21="Catastrófico"),AND(Z21="Alta",AB21="Catastrófico"),AND(Z21="Muy Alta",AB21="Catastrófico")),"Extremo","")))),"")</f>
        <v>Bajo</v>
      </c>
      <c r="AE21" s="15"/>
      <c r="AF21" s="33"/>
      <c r="AG21" s="34"/>
      <c r="AH21" s="35"/>
      <c r="AI21" s="35"/>
      <c r="AJ21" s="33"/>
      <c r="AK21" s="34"/>
      <c r="AL21" s="2"/>
    </row>
    <row r="22" spans="1:38" ht="75" x14ac:dyDescent="0.3">
      <c r="A22" s="422">
        <v>4</v>
      </c>
      <c r="B22" s="423" t="s">
        <v>89</v>
      </c>
      <c r="C22" s="743" t="s">
        <v>570</v>
      </c>
      <c r="D22" s="743" t="s">
        <v>571</v>
      </c>
      <c r="E22" s="745" t="str">
        <f>CONCATENATE(B22," ",C22," ",D22)</f>
        <v xml:space="preserve">Reputacional Posibilidad de afectación reputacional por inexistencia de información de manera oportuna para el funcionario que requiere
verificar si una obra tiene aprobada la licencia de construcción y con eso revisar el paquete de planos y la resolución de lo aprobado por curaduría, debido a que no existe una base de datos digital  </v>
      </c>
      <c r="F22" s="423" t="s">
        <v>59</v>
      </c>
      <c r="G22" s="425">
        <v>10</v>
      </c>
      <c r="H22" s="440" t="str">
        <f>IF(G22&lt;=0,"",IF(G22&lt;=2,"Muy Baja",IF(G22&lt;=24,"Baja",IF(G22&lt;=500,"Media",IF(G22&lt;=5000,"Alta","Muy Alta")))))</f>
        <v>Baja</v>
      </c>
      <c r="I22" s="442">
        <f>IF(H22="","",IF(H22="Muy Baja",0.2,IF(H22="Baja",0.4,IF(H22="Media",0.6,IF(H22="Alta",0.8,IF(H22="Muy Alta",1,))))))</f>
        <v>0.4</v>
      </c>
      <c r="J22" s="438" t="s">
        <v>81</v>
      </c>
      <c r="K22" s="442" t="str">
        <f>IF(NOT(ISERROR(MATCH(J22,'[10]Tabla Impacto'!$B$221:$B$223,0))),'[10]Tabla Impacto'!$F$223&amp;"Por favor no seleccionar los criterios de impacto(Afectación Económica o presupuestal y Pérdida Reputacional)",J22)</f>
        <v xml:space="preserve">     Afectación menor a 10 SMLMV .</v>
      </c>
      <c r="L22" s="440" t="str">
        <f>IF(OR(K22='[10]Tabla Impacto'!$C$11,K22='[10]Tabla Impacto'!$D$11),"Leve",IF(OR(K22='[10]Tabla Impacto'!$C$12,K22='[10]Tabla Impacto'!$D$12),"Menor",IF(OR(K22='[10]Tabla Impacto'!$C$13,K22='[10]Tabla Impacto'!$D$13),"Moderado",IF(OR(K22='[10]Tabla Impacto'!$C$14,K22='[10]Tabla Impacto'!$D$14),"Mayor",IF(OR(K22='[10]Tabla Impacto'!$C$15,K22='[10]Tabla Impacto'!$D$15),"Catastrófico","")))))</f>
        <v>Leve</v>
      </c>
      <c r="M22" s="442">
        <f>IF(L22="","",IF(L22="Leve",0.2,IF(L22="Menor",0.4,IF(L22="Moderado",0.6,IF(L22="Mayor",0.8,IF(L22="Catastrófico",1,))))))</f>
        <v>0.2</v>
      </c>
      <c r="N22" s="44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Bajo</v>
      </c>
      <c r="O22" s="26">
        <v>1</v>
      </c>
      <c r="P22" s="198" t="s">
        <v>572</v>
      </c>
      <c r="Q22" s="13" t="s">
        <v>573</v>
      </c>
      <c r="R22" s="14" t="str">
        <f t="shared" si="0"/>
        <v>Probabilidad</v>
      </c>
      <c r="S22" s="15" t="s">
        <v>63</v>
      </c>
      <c r="T22" s="15" t="s">
        <v>64</v>
      </c>
      <c r="U22" s="16" t="str">
        <f>IF(AND(S22="Preventivo",T22="Automático"),"50%",IF(AND(S22="Preventivo",T22="Manual"),"40%",IF(AND(S22="Detectivo",T22="Automático"),"40%",IF(AND(S22="Detectivo",T22="Manual"),"30%",IF(AND(S22="Correctivo",T22="Automático"),"35%",IF(AND(S22="Correctivo",T22="Manual"),"25%",""))))))</f>
        <v>40%</v>
      </c>
      <c r="V22" s="15" t="s">
        <v>95</v>
      </c>
      <c r="W22" s="15" t="s">
        <v>66</v>
      </c>
      <c r="X22" s="15" t="s">
        <v>67</v>
      </c>
      <c r="Y22" s="17">
        <f>IFERROR(IF(R22="Probabilidad",(I22-(+I22*U22)),IF(R22="Impacto",I22,"")),"")</f>
        <v>0.24</v>
      </c>
      <c r="Z22" s="18" t="str">
        <f>IFERROR(IF(Y22="","",IF(Y22&lt;=0.2,"Muy Baja",IF(Y22&lt;=0.4,"Baja",IF(Y22&lt;=0.6,"Media",IF(Y22&lt;=0.8,"Alta","Muy Alta"))))),"")</f>
        <v>Baja</v>
      </c>
      <c r="AA22" s="16">
        <f>+Y22</f>
        <v>0.24</v>
      </c>
      <c r="AB22" s="18" t="str">
        <f>IFERROR(IF(AC22="","",IF(AC22&lt;=0.2,"Leve",IF(AC22&lt;=0.4,"Menor",IF(AC22&lt;=0.6,"Moderado",IF(AC22&lt;=0.8,"Mayor","Catastrófico"))))),"")</f>
        <v>Leve</v>
      </c>
      <c r="AC22" s="16">
        <f>IFERROR(IF(R22="Impacto",(M22-(+M22*U22)),IF(R22="Probabilidad",M22,"")),"")</f>
        <v>0.2</v>
      </c>
      <c r="AD22" s="19" t="str">
        <f>IFERROR(IF(OR(AND(Z22="Muy Baja",AB22="Leve"),AND(Z22="Muy Baja",AB22="Menor"),AND(Z22="Baja",AB22="Leve")),"Bajo",IF(OR(AND(Z22="Muy baja",AB22="Moderado"),AND(Z22="Baja",AB22="Menor"),AND(Z22="Baja",AB22="Moderado"),AND(Z22="Media",AB22="Leve"),AND(Z22="Media",AB22="Menor"),AND(Z22="Media",AB22="Moderado"),AND(Z22="Alta",AB22="Leve"),AND(Z22="Alta",AB22="Menor")),"Moderado",IF(OR(AND(Z22="Muy Baja",AB22="Mayor"),AND(Z22="Baja",AB22="Mayor"),AND(Z22="Media",AB22="Mayor"),AND(Z22="Alta",AB22="Moderado"),AND(Z22="Alta",AB22="Mayor"),AND(Z22="Muy Alta",AB22="Leve"),AND(Z22="Muy Alta",AB22="Menor"),AND(Z22="Muy Alta",AB22="Moderado"),AND(Z22="Muy Alta",AB22="Mayor")),"Alto",IF(OR(AND(Z22="Muy Baja",AB22="Catastrófico"),AND(Z22="Baja",AB22="Catastrófico"),AND(Z22="Media",AB22="Catastrófico"),AND(Z22="Alta",AB22="Catastrófico"),AND(Z22="Muy Alta",AB22="Catastrófico")),"Extremo","")))),"")</f>
        <v>Bajo</v>
      </c>
      <c r="AE22" s="15" t="s">
        <v>160</v>
      </c>
      <c r="AF22" s="447"/>
      <c r="AG22" s="447"/>
      <c r="AH22" s="449"/>
      <c r="AI22" s="449"/>
      <c r="AJ22" s="449"/>
      <c r="AK22" s="435"/>
      <c r="AL22" s="2"/>
    </row>
    <row r="23" spans="1:38" ht="68.400000000000006" thickBot="1" x14ac:dyDescent="0.35">
      <c r="A23" s="422"/>
      <c r="B23" s="423"/>
      <c r="C23" s="744"/>
      <c r="D23" s="744"/>
      <c r="E23" s="746"/>
      <c r="F23" s="423"/>
      <c r="G23" s="425"/>
      <c r="H23" s="426"/>
      <c r="I23" s="437"/>
      <c r="J23" s="438"/>
      <c r="K23" s="437">
        <f>IF(NOT(ISERROR(MATCH(J23,_xlfn.ANCHORARRAY(#REF!),0))),#REF!&amp;"Por favor no seleccionar los criterios de impacto",J23)</f>
        <v>0</v>
      </c>
      <c r="L23" s="426"/>
      <c r="M23" s="437"/>
      <c r="N23" s="455"/>
      <c r="O23" s="11">
        <v>2</v>
      </c>
      <c r="P23" s="199" t="s">
        <v>574</v>
      </c>
      <c r="Q23" s="13" t="s">
        <v>575</v>
      </c>
      <c r="R23" s="14" t="str">
        <f t="shared" si="0"/>
        <v>Probabilidad</v>
      </c>
      <c r="S23" s="15" t="s">
        <v>206</v>
      </c>
      <c r="T23" s="15" t="s">
        <v>64</v>
      </c>
      <c r="U23" s="16" t="str">
        <f t="shared" ref="U23" si="12">IF(AND(S23="Preventivo",T23="Automático"),"50%",IF(AND(S23="Preventivo",T23="Manual"),"40%",IF(AND(S23="Detectivo",T23="Automático"),"40%",IF(AND(S23="Detectivo",T23="Manual"),"30%",IF(AND(S23="Correctivo",T23="Automático"),"35%",IF(AND(S23="Correctivo",T23="Manual"),"25%",""))))))</f>
        <v>30%</v>
      </c>
      <c r="V23" s="15" t="s">
        <v>65</v>
      </c>
      <c r="W23" s="15" t="s">
        <v>66</v>
      </c>
      <c r="X23" s="15" t="s">
        <v>67</v>
      </c>
      <c r="Y23" s="17">
        <f>IFERROR(IF(AND(R22="Probabilidad",R23="Probabilidad"),(AA22-(+AA22*U23)),IF(R23="Probabilidad",(I22-(+I22*U23)),IF(R23="Impacto",AA22,""))),"")</f>
        <v>0.16799999999999998</v>
      </c>
      <c r="Z23" s="18" t="str">
        <f t="shared" si="2"/>
        <v>Muy Baja</v>
      </c>
      <c r="AA23" s="16">
        <f t="shared" ref="AA23" si="13">+Y23</f>
        <v>0.16799999999999998</v>
      </c>
      <c r="AB23" s="18" t="str">
        <f t="shared" si="4"/>
        <v>Leve</v>
      </c>
      <c r="AC23" s="16">
        <f>IFERROR(IF(AND(R22="Impacto",R23="Impacto"),(AC20-(+AC20*U23)),IF(R23="Impacto",($M$21-(+$M$21*U23)),IF(R23="Probabilidad",AC20,""))),"")</f>
        <v>0.15000000000000002</v>
      </c>
      <c r="AD23" s="19" t="str">
        <f t="shared" ref="AD23" si="14">IFERROR(IF(OR(AND(Z23="Muy Baja",AB23="Leve"),AND(Z23="Muy Baja",AB23="Menor"),AND(Z23="Baja",AB23="Leve")),"Bajo",IF(OR(AND(Z23="Muy baja",AB23="Moderado"),AND(Z23="Baja",AB23="Menor"),AND(Z23="Baja",AB23="Moderado"),AND(Z23="Media",AB23="Leve"),AND(Z23="Media",AB23="Menor"),AND(Z23="Media",AB23="Moderado"),AND(Z23="Alta",AB23="Leve"),AND(Z23="Alta",AB23="Menor")),"Moderado",IF(OR(AND(Z23="Muy Baja",AB23="Mayor"),AND(Z23="Baja",AB23="Mayor"),AND(Z23="Media",AB23="Mayor"),AND(Z23="Alta",AB23="Moderado"),AND(Z23="Alta",AB23="Mayor"),AND(Z23="Muy Alta",AB23="Leve"),AND(Z23="Muy Alta",AB23="Menor"),AND(Z23="Muy Alta",AB23="Moderado"),AND(Z23="Muy Alta",AB23="Mayor")),"Alto",IF(OR(AND(Z23="Muy Baja",AB23="Catastrófico"),AND(Z23="Baja",AB23="Catastrófico"),AND(Z23="Media",AB23="Catastrófico"),AND(Z23="Alta",AB23="Catastrófico"),AND(Z23="Muy Alta",AB23="Catastrófico")),"Extremo","")))),"")</f>
        <v>Bajo</v>
      </c>
      <c r="AE23" s="15" t="s">
        <v>160</v>
      </c>
      <c r="AF23" s="448"/>
      <c r="AG23" s="448"/>
      <c r="AH23" s="450"/>
      <c r="AI23" s="450"/>
      <c r="AJ23" s="450"/>
      <c r="AK23" s="436"/>
      <c r="AL23" s="2"/>
    </row>
    <row r="24" spans="1:38" x14ac:dyDescent="0.3">
      <c r="B24" s="39" t="s">
        <v>133</v>
      </c>
    </row>
    <row r="25" spans="1:38" x14ac:dyDescent="0.3">
      <c r="A25" s="37"/>
      <c r="B25" s="37"/>
      <c r="C25" s="37"/>
      <c r="D25" s="37"/>
      <c r="F25" s="38"/>
    </row>
    <row r="26" spans="1:38" x14ac:dyDescent="0.3">
      <c r="A26" s="37"/>
      <c r="B26" s="37"/>
      <c r="C26" s="88" t="s">
        <v>226</v>
      </c>
      <c r="D26" s="89"/>
      <c r="E26" s="391" t="s">
        <v>26</v>
      </c>
      <c r="F26" s="38"/>
    </row>
    <row r="27" spans="1:38" x14ac:dyDescent="0.3">
      <c r="A27" s="37"/>
      <c r="B27" s="37"/>
      <c r="C27" s="89" t="s">
        <v>227</v>
      </c>
      <c r="D27" s="89"/>
      <c r="E27" s="391"/>
      <c r="F27" s="38"/>
    </row>
    <row r="28" spans="1:38" x14ac:dyDescent="0.3">
      <c r="A28" s="37"/>
      <c r="B28" s="37"/>
      <c r="C28" s="89" t="s">
        <v>89</v>
      </c>
      <c r="D28" s="89"/>
      <c r="E28" s="89" t="s">
        <v>59</v>
      </c>
      <c r="F28" s="38"/>
    </row>
    <row r="29" spans="1:38" x14ac:dyDescent="0.3">
      <c r="A29" s="37"/>
      <c r="B29" s="37"/>
      <c r="C29" s="89" t="s">
        <v>55</v>
      </c>
      <c r="D29" s="89"/>
      <c r="E29" s="89" t="s">
        <v>131</v>
      </c>
      <c r="F29" s="38"/>
    </row>
    <row r="30" spans="1:38" x14ac:dyDescent="0.3">
      <c r="A30" s="37"/>
      <c r="B30" s="37"/>
      <c r="C30" s="89" t="s">
        <v>168</v>
      </c>
      <c r="D30" s="89"/>
      <c r="E30" s="89" t="s">
        <v>80</v>
      </c>
      <c r="F30" s="38"/>
    </row>
    <row r="31" spans="1:38" x14ac:dyDescent="0.3">
      <c r="A31" s="37"/>
      <c r="B31" s="37"/>
      <c r="C31" s="89" t="s">
        <v>228</v>
      </c>
      <c r="D31" s="89"/>
      <c r="E31" s="89" t="s">
        <v>229</v>
      </c>
      <c r="F31" s="38"/>
    </row>
    <row r="32" spans="1:38" x14ac:dyDescent="0.3">
      <c r="A32" s="37"/>
      <c r="B32" s="37"/>
      <c r="C32" s="89" t="s">
        <v>230</v>
      </c>
      <c r="D32" s="89"/>
      <c r="E32" s="89" t="s">
        <v>231</v>
      </c>
      <c r="F32" s="38"/>
    </row>
    <row r="33" spans="1:38" x14ac:dyDescent="0.3">
      <c r="A33" s="37"/>
      <c r="B33" s="37"/>
      <c r="C33" s="89"/>
      <c r="D33" s="89"/>
      <c r="E33" s="89" t="s">
        <v>197</v>
      </c>
      <c r="F33" s="38"/>
    </row>
    <row r="34" spans="1:38" x14ac:dyDescent="0.3">
      <c r="A34" s="37"/>
      <c r="B34" s="37"/>
      <c r="C34" s="89"/>
      <c r="D34" s="89"/>
      <c r="E34" s="89" t="s">
        <v>154</v>
      </c>
      <c r="F34" s="38"/>
    </row>
    <row r="35" spans="1:38" x14ac:dyDescent="0.3">
      <c r="A35" s="37"/>
      <c r="B35" s="37"/>
      <c r="C35" s="89"/>
      <c r="D35" s="89"/>
      <c r="E35" s="89" t="s">
        <v>232</v>
      </c>
      <c r="F35" s="38"/>
    </row>
    <row r="36" spans="1:38" ht="15" thickBot="1" x14ac:dyDescent="0.35">
      <c r="A36" s="37"/>
      <c r="B36" s="37"/>
      <c r="C36" s="89"/>
      <c r="D36" s="89"/>
      <c r="E36" s="90" t="s">
        <v>233</v>
      </c>
      <c r="F36" s="38"/>
    </row>
    <row r="37" spans="1:38" ht="15" thickBot="1" x14ac:dyDescent="0.35">
      <c r="A37" s="37"/>
      <c r="B37" s="37"/>
      <c r="C37" s="37"/>
      <c r="D37" s="37"/>
      <c r="E37" s="91" t="s">
        <v>234</v>
      </c>
      <c r="F37" s="38"/>
    </row>
    <row r="38" spans="1:38" ht="15" thickBot="1" x14ac:dyDescent="0.35">
      <c r="A38" s="37"/>
      <c r="B38" s="37"/>
      <c r="C38" s="37"/>
      <c r="D38" s="37"/>
      <c r="F38" s="38"/>
    </row>
    <row r="39" spans="1:38" ht="18.600000000000001" thickBot="1" x14ac:dyDescent="0.4">
      <c r="A39" s="360" t="s">
        <v>1290</v>
      </c>
      <c r="B39" s="356"/>
      <c r="C39" s="356"/>
      <c r="D39" s="356"/>
      <c r="E39" s="357"/>
      <c r="F39" s="358"/>
      <c r="G39" s="358"/>
      <c r="H39" s="358"/>
      <c r="I39" s="358"/>
      <c r="J39" s="358"/>
      <c r="K39" s="358"/>
      <c r="L39" s="358"/>
      <c r="M39" s="358"/>
      <c r="N39" s="358"/>
      <c r="O39" s="358"/>
      <c r="P39" s="358"/>
      <c r="Q39" s="358"/>
      <c r="R39" s="358"/>
      <c r="S39" s="358"/>
      <c r="T39" s="358"/>
      <c r="U39" s="358"/>
      <c r="V39" s="358"/>
      <c r="W39" s="358"/>
      <c r="X39" s="358"/>
      <c r="Y39" s="358"/>
      <c r="Z39" s="358"/>
      <c r="AA39" s="358"/>
      <c r="AB39" s="358"/>
      <c r="AC39" s="358"/>
      <c r="AD39" s="358"/>
      <c r="AE39" s="358"/>
      <c r="AF39" s="358"/>
      <c r="AG39" s="358"/>
      <c r="AH39" s="358"/>
      <c r="AI39" s="358"/>
      <c r="AJ39" s="358"/>
      <c r="AK39" s="359"/>
    </row>
    <row r="40" spans="1:38" ht="18" x14ac:dyDescent="0.3">
      <c r="A40" s="475"/>
      <c r="B40" s="475"/>
      <c r="C40" s="475"/>
      <c r="D40" s="475"/>
      <c r="E40" s="396" t="s">
        <v>185</v>
      </c>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511" t="s">
        <v>186</v>
      </c>
      <c r="AI40" s="511"/>
      <c r="AJ40" s="511"/>
      <c r="AK40" s="511"/>
      <c r="AL40" s="83"/>
    </row>
    <row r="41" spans="1:38" ht="28.5" customHeight="1" x14ac:dyDescent="0.3">
      <c r="A41" s="475"/>
      <c r="B41" s="475"/>
      <c r="C41" s="475"/>
      <c r="D41" s="475"/>
      <c r="E41" s="396" t="s">
        <v>187</v>
      </c>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511" t="s">
        <v>188</v>
      </c>
      <c r="AI41" s="511"/>
      <c r="AJ41" s="511"/>
      <c r="AK41" s="511"/>
      <c r="AL41" s="83"/>
    </row>
    <row r="42" spans="1:38" ht="36.75" customHeight="1" x14ac:dyDescent="0.3">
      <c r="A42" s="475"/>
      <c r="B42" s="475"/>
      <c r="C42" s="475"/>
      <c r="D42" s="475"/>
      <c r="E42" s="396"/>
      <c r="F42" s="396"/>
      <c r="G42" s="396"/>
      <c r="H42" s="396"/>
      <c r="I42" s="396"/>
      <c r="J42" s="396"/>
      <c r="K42" s="396"/>
      <c r="L42" s="396"/>
      <c r="M42" s="396"/>
      <c r="N42" s="396"/>
      <c r="O42" s="396"/>
      <c r="P42" s="396"/>
      <c r="Q42" s="396"/>
      <c r="R42" s="396"/>
      <c r="S42" s="396"/>
      <c r="T42" s="396"/>
      <c r="U42" s="396"/>
      <c r="V42" s="396"/>
      <c r="W42" s="396"/>
      <c r="X42" s="396"/>
      <c r="Y42" s="396"/>
      <c r="Z42" s="396"/>
      <c r="AA42" s="396"/>
      <c r="AB42" s="396"/>
      <c r="AC42" s="396"/>
      <c r="AD42" s="396"/>
      <c r="AE42" s="396"/>
      <c r="AF42" s="396"/>
      <c r="AG42" s="396"/>
      <c r="AH42" s="511" t="s">
        <v>189</v>
      </c>
      <c r="AI42" s="511"/>
      <c r="AJ42" s="511"/>
      <c r="AK42" s="511"/>
      <c r="AL42" s="83"/>
    </row>
    <row r="43" spans="1:38" x14ac:dyDescent="0.3">
      <c r="A43" s="50"/>
      <c r="B43" s="51"/>
      <c r="C43" s="50"/>
      <c r="D43" s="50"/>
      <c r="E43" s="52"/>
      <c r="F43" s="53"/>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row>
    <row r="44" spans="1:38" ht="23.4" x14ac:dyDescent="0.3">
      <c r="A44" s="520" t="s">
        <v>8</v>
      </c>
      <c r="B44" s="520"/>
      <c r="C44" s="538" t="s">
        <v>550</v>
      </c>
      <c r="D44" s="538"/>
      <c r="E44" s="538"/>
      <c r="F44" s="538"/>
      <c r="G44" s="538"/>
      <c r="H44" s="520" t="s">
        <v>10</v>
      </c>
      <c r="I44" s="520"/>
      <c r="J44" s="538" t="s">
        <v>576</v>
      </c>
      <c r="K44" s="538"/>
      <c r="L44" s="538"/>
      <c r="M44" s="538"/>
      <c r="N44" s="538"/>
      <c r="O44" s="520" t="s">
        <v>12</v>
      </c>
      <c r="P44" s="520"/>
      <c r="Q44" s="539" t="s">
        <v>136</v>
      </c>
      <c r="R44" s="540"/>
      <c r="S44" s="540"/>
      <c r="T44" s="540"/>
      <c r="U44" s="540"/>
      <c r="V44" s="540"/>
      <c r="W44" s="540"/>
      <c r="X44" s="540"/>
      <c r="Y44" s="540"/>
      <c r="Z44" s="540"/>
      <c r="AA44" s="540"/>
      <c r="AB44" s="540"/>
      <c r="AC44" s="540"/>
      <c r="AD44" s="540"/>
      <c r="AE44" s="541"/>
      <c r="AF44" s="55" t="s">
        <v>14</v>
      </c>
      <c r="AG44" s="537" t="s">
        <v>137</v>
      </c>
      <c r="AH44" s="537"/>
      <c r="AI44" s="537"/>
      <c r="AJ44" s="537"/>
      <c r="AK44" s="537"/>
      <c r="AL44" s="52"/>
    </row>
    <row r="45" spans="1:38" x14ac:dyDescent="0.3">
      <c r="A45" s="514" t="s">
        <v>16</v>
      </c>
      <c r="B45" s="514"/>
      <c r="C45" s="514"/>
      <c r="D45" s="514"/>
      <c r="E45" s="514"/>
      <c r="F45" s="514"/>
      <c r="G45" s="514"/>
      <c r="H45" s="498" t="s">
        <v>17</v>
      </c>
      <c r="I45" s="498"/>
      <c r="J45" s="498"/>
      <c r="K45" s="498"/>
      <c r="L45" s="498"/>
      <c r="M45" s="498"/>
      <c r="N45" s="498"/>
      <c r="O45" s="517" t="s">
        <v>18</v>
      </c>
      <c r="P45" s="517"/>
      <c r="Q45" s="517"/>
      <c r="R45" s="517"/>
      <c r="S45" s="517"/>
      <c r="T45" s="517"/>
      <c r="U45" s="517"/>
      <c r="V45" s="517"/>
      <c r="W45" s="517"/>
      <c r="X45" s="517"/>
      <c r="Y45" s="518" t="s">
        <v>19</v>
      </c>
      <c r="Z45" s="518"/>
      <c r="AA45" s="518"/>
      <c r="AB45" s="518"/>
      <c r="AC45" s="518"/>
      <c r="AD45" s="518"/>
      <c r="AE45" s="518"/>
      <c r="AF45" s="519" t="s">
        <v>20</v>
      </c>
      <c r="AG45" s="519"/>
      <c r="AH45" s="519"/>
      <c r="AI45" s="519"/>
      <c r="AJ45" s="519"/>
      <c r="AK45" s="519"/>
      <c r="AL45" s="52"/>
    </row>
    <row r="46" spans="1:38" x14ac:dyDescent="0.3">
      <c r="A46" s="513" t="s">
        <v>21</v>
      </c>
      <c r="B46" s="514" t="s">
        <v>22</v>
      </c>
      <c r="C46" s="509" t="s">
        <v>23</v>
      </c>
      <c r="D46" s="509" t="s">
        <v>24</v>
      </c>
      <c r="E46" s="514" t="s">
        <v>25</v>
      </c>
      <c r="F46" s="509" t="s">
        <v>26</v>
      </c>
      <c r="G46" s="509" t="s">
        <v>27</v>
      </c>
      <c r="H46" s="500" t="s">
        <v>28</v>
      </c>
      <c r="I46" s="498" t="s">
        <v>29</v>
      </c>
      <c r="J46" s="500" t="s">
        <v>30</v>
      </c>
      <c r="K46" s="500" t="s">
        <v>31</v>
      </c>
      <c r="L46" s="500" t="s">
        <v>32</v>
      </c>
      <c r="M46" s="498" t="s">
        <v>29</v>
      </c>
      <c r="N46" s="500" t="s">
        <v>33</v>
      </c>
      <c r="O46" s="505" t="s">
        <v>34</v>
      </c>
      <c r="P46" s="496" t="s">
        <v>35</v>
      </c>
      <c r="Q46" s="507" t="s">
        <v>36</v>
      </c>
      <c r="R46" s="496" t="s">
        <v>37</v>
      </c>
      <c r="S46" s="496" t="s">
        <v>38</v>
      </c>
      <c r="T46" s="496"/>
      <c r="U46" s="496"/>
      <c r="V46" s="496"/>
      <c r="W46" s="496"/>
      <c r="X46" s="496"/>
      <c r="Y46" s="495" t="s">
        <v>39</v>
      </c>
      <c r="Z46" s="495" t="s">
        <v>40</v>
      </c>
      <c r="AA46" s="495" t="s">
        <v>29</v>
      </c>
      <c r="AB46" s="495" t="s">
        <v>41</v>
      </c>
      <c r="AC46" s="495" t="s">
        <v>29</v>
      </c>
      <c r="AD46" s="495" t="s">
        <v>42</v>
      </c>
      <c r="AE46" s="495" t="s">
        <v>43</v>
      </c>
      <c r="AF46" s="494" t="s">
        <v>20</v>
      </c>
      <c r="AG46" s="494" t="s">
        <v>44</v>
      </c>
      <c r="AH46" s="494" t="s">
        <v>45</v>
      </c>
      <c r="AI46" s="494" t="s">
        <v>46</v>
      </c>
      <c r="AJ46" s="494" t="s">
        <v>47</v>
      </c>
      <c r="AK46" s="494" t="s">
        <v>48</v>
      </c>
      <c r="AL46" s="52"/>
    </row>
    <row r="47" spans="1:38" ht="70.2" thickBot="1" x14ac:dyDescent="0.35">
      <c r="A47" s="513"/>
      <c r="B47" s="515"/>
      <c r="C47" s="510"/>
      <c r="D47" s="510"/>
      <c r="E47" s="515"/>
      <c r="F47" s="510"/>
      <c r="G47" s="510"/>
      <c r="H47" s="501"/>
      <c r="I47" s="499"/>
      <c r="J47" s="501"/>
      <c r="K47" s="501"/>
      <c r="L47" s="499"/>
      <c r="M47" s="499"/>
      <c r="N47" s="501"/>
      <c r="O47" s="506"/>
      <c r="P47" s="496"/>
      <c r="Q47" s="508"/>
      <c r="R47" s="496"/>
      <c r="S47" s="56" t="s">
        <v>49</v>
      </c>
      <c r="T47" s="56" t="s">
        <v>50</v>
      </c>
      <c r="U47" s="56" t="s">
        <v>51</v>
      </c>
      <c r="V47" s="56" t="s">
        <v>52</v>
      </c>
      <c r="W47" s="56" t="s">
        <v>53</v>
      </c>
      <c r="X47" s="56" t="s">
        <v>54</v>
      </c>
      <c r="Y47" s="495"/>
      <c r="Z47" s="495"/>
      <c r="AA47" s="495"/>
      <c r="AB47" s="495"/>
      <c r="AC47" s="495"/>
      <c r="AD47" s="495"/>
      <c r="AE47" s="495"/>
      <c r="AF47" s="494"/>
      <c r="AG47" s="494"/>
      <c r="AH47" s="494"/>
      <c r="AI47" s="494"/>
      <c r="AJ47" s="494"/>
      <c r="AK47" s="494"/>
      <c r="AL47" s="103"/>
    </row>
    <row r="48" spans="1:38" ht="105.6" x14ac:dyDescent="0.3">
      <c r="A48" s="475">
        <v>1</v>
      </c>
      <c r="B48" s="476" t="s">
        <v>227</v>
      </c>
      <c r="C48" s="567" t="s">
        <v>577</v>
      </c>
      <c r="D48" s="567" t="s">
        <v>578</v>
      </c>
      <c r="E48" s="568" t="s">
        <v>579</v>
      </c>
      <c r="F48" s="476" t="s">
        <v>197</v>
      </c>
      <c r="G48" s="474">
        <v>5000</v>
      </c>
      <c r="H48" s="473" t="str">
        <f>IF(G48&lt;=0,"",IF(G48&lt;=2,"Muy Baja",IF(G48&lt;=24,"Baja",IF(G48&lt;=500,"Media",IF(G48&lt;=5000,"Alta","Muy Alta")))))</f>
        <v>Alta</v>
      </c>
      <c r="I48" s="470">
        <f>IF(H48="","",IF(H48="Muy Baja",0.2,IF(H48="Baja",0.4,IF(H48="Media",0.6,IF(H48="Alta",0.8,IF(H48="Muy Alta",1,))))))</f>
        <v>0.8</v>
      </c>
      <c r="J48" s="479" t="s">
        <v>60</v>
      </c>
      <c r="K48" s="470" t="str">
        <f>IF(NOT(ISERROR(MATCH(J48,'[11]Tabla Impacto'!$B$221:$B$223,0))),'[11]Tabla Impacto'!$F$223&amp;"Por favor no seleccionar los criterios de impacto(Afectación Económica o presupuestal y Pérdida Reputacional)",J48)</f>
        <v xml:space="preserve">     El riesgo afecta la imagen de alguna área de la organización</v>
      </c>
      <c r="L48" s="485" t="str">
        <f>IF(OR(K48='[11]Tabla Impacto'!$C$11,K48='[11]Tabla Impacto'!$D$11),"Leve",IF(OR(K48='[11]Tabla Impacto'!$C$12,K48='[11]Tabla Impacto'!$D$12),"Menor",IF(OR(K48='[11]Tabla Impacto'!$C$13,K48='[11]Tabla Impacto'!$D$13),"Moderado",IF(OR(K48='[11]Tabla Impacto'!$C$14,K48='[11]Tabla Impacto'!$D$14),"Mayor",IF(OR(K48='[11]Tabla Impacto'!$C$15,K48='[11]Tabla Impacto'!$D$15),"Catastrófico","")))))</f>
        <v>Leve</v>
      </c>
      <c r="M48" s="483">
        <f>IF(L48="","",IF(L48="Leve",0.2,IF(L48="Menor",0.4,IF(L48="Moderado",0.6,IF(L48="Mayor",0.8,IF(L48="Catastrófico",1,))))))</f>
        <v>0.2</v>
      </c>
      <c r="N48" s="484" t="str">
        <f>IF(OR(AND(H48="Muy Baja",L48="Leve"),AND(H48="Muy Baja",L48="Menor"),AND(H48="Baja",L48="Leve")),"Bajo",IF(OR(AND(H48="Muy baja",L48="Moderado"),AND(H48="Baja",L48="Menor"),AND(H48="Baja",L48="Moderado"),AND(H48="Media",L48="Leve"),AND(H48="Media",L48="Menor"),AND(H48="Media",L48="Moderado"),AND(H48="Alta",L48="Leve"),AND(H48="Alta",L48="Menor")),"Moderado",IF(OR(AND(H48="Muy Baja",L48="Mayor"),AND(H48="Baja",L48="Mayor"),AND(H48="Media",L48="Mayor"),AND(H48="Alta",L48="Moderado"),AND(H48="Alta",L48="Mayor"),AND(H48="Muy Alta",L48="Leve"),AND(H48="Muy Alta",L48="Menor"),AND(H48="Muy Alta",L48="Moderado"),AND(H48="Muy Alta",L48="Mayor")),"Alto",IF(OR(AND(H48="Muy Baja",L48="Catastrófico"),AND(H48="Baja",L48="Catastrófico"),AND(H48="Media",L48="Catastrófico"),AND(H48="Alta",L48="Catastrófico"),AND(H48="Muy Alta",L48="Catastrófico")),"Extremo",""))))</f>
        <v>Moderado</v>
      </c>
      <c r="O48" s="57">
        <v>1</v>
      </c>
      <c r="P48" s="200" t="s">
        <v>580</v>
      </c>
      <c r="Q48" s="126" t="s">
        <v>581</v>
      </c>
      <c r="R48" s="60" t="s">
        <v>582</v>
      </c>
      <c r="S48" s="61" t="s">
        <v>63</v>
      </c>
      <c r="T48" s="61" t="s">
        <v>64</v>
      </c>
      <c r="U48" s="62" t="str">
        <f>IF(AND(S48="Preventivo",T48="Automático"),"50%",IF(AND(S48="Preventivo",T48="Manual"),"40%",IF(AND(S48="Detectivo",T48="Automático"),"40%",IF(AND(S48="Detectivo",T48="Manual"),"30%",IF(AND(S48="Correctivo",T48="Automático"),"35%",IF(AND(S48="Correctivo",T48="Manual"),"25%",""))))))</f>
        <v>40%</v>
      </c>
      <c r="V48" s="61" t="s">
        <v>65</v>
      </c>
      <c r="W48" s="61" t="s">
        <v>66</v>
      </c>
      <c r="X48" s="61" t="s">
        <v>67</v>
      </c>
      <c r="Y48" s="105" t="str">
        <f>IFERROR(IF(R48="Probabilidad",(I48-(+I48*U48)),IF(R48="Impacto",I48,"")),"")</f>
        <v/>
      </c>
      <c r="Z48" s="201" t="s">
        <v>583</v>
      </c>
      <c r="AA48" s="62">
        <v>0.45</v>
      </c>
      <c r="AB48" s="64" t="s">
        <v>584</v>
      </c>
      <c r="AC48" s="62">
        <v>0.55000000000000004</v>
      </c>
      <c r="AD48" s="65" t="s">
        <v>585</v>
      </c>
      <c r="AE48" s="61" t="s">
        <v>68</v>
      </c>
      <c r="AF48" s="488"/>
      <c r="AG48" s="488"/>
      <c r="AH48" s="490"/>
      <c r="AI48" s="490"/>
      <c r="AJ48" s="490"/>
      <c r="AK48" s="492"/>
      <c r="AL48" s="110"/>
    </row>
    <row r="49" spans="1:38" ht="79.2" x14ac:dyDescent="0.3">
      <c r="A49" s="475"/>
      <c r="B49" s="476"/>
      <c r="C49" s="567"/>
      <c r="D49" s="567"/>
      <c r="E49" s="568"/>
      <c r="F49" s="476"/>
      <c r="G49" s="474"/>
      <c r="H49" s="473"/>
      <c r="I49" s="470"/>
      <c r="J49" s="479"/>
      <c r="K49" s="470">
        <f>IF(NOT(ISERROR(MATCH(J49,_xlfn.ANCHORARRAY(#REF!),0))),#REF!&amp;"Por favor no seleccionar los criterios de impacto",J49)</f>
        <v>0</v>
      </c>
      <c r="L49" s="480"/>
      <c r="M49" s="472"/>
      <c r="N49" s="481"/>
      <c r="O49" s="57">
        <v>2</v>
      </c>
      <c r="P49" s="58" t="s">
        <v>586</v>
      </c>
      <c r="Q49" s="126" t="s">
        <v>587</v>
      </c>
      <c r="R49" s="60" t="s">
        <v>582</v>
      </c>
      <c r="S49" s="61" t="s">
        <v>63</v>
      </c>
      <c r="T49" s="61" t="s">
        <v>64</v>
      </c>
      <c r="U49" s="62" t="str">
        <f t="shared" ref="U49" si="15">IF(AND(S49="Preventivo",T49="Automático"),"50%",IF(AND(S49="Preventivo",T49="Manual"),"40%",IF(AND(S49="Detectivo",T49="Automático"),"40%",IF(AND(S49="Detectivo",T49="Manual"),"30%",IF(AND(S49="Correctivo",T49="Automático"),"35%",IF(AND(S49="Correctivo",T49="Manual"),"25%",""))))))</f>
        <v>40%</v>
      </c>
      <c r="V49" s="61" t="s">
        <v>65</v>
      </c>
      <c r="W49" s="61" t="s">
        <v>66</v>
      </c>
      <c r="X49" s="61" t="s">
        <v>67</v>
      </c>
      <c r="Y49" s="105" t="str">
        <f>IFERROR(IF(AND(R48="Probabilidad",R49="Probabilidad"),(AA48-(+AA48*U49)),IF(R49="Probabilidad",(I48-(+I48*U49)),IF(R49="Impacto",AA48,""))),"")</f>
        <v/>
      </c>
      <c r="Z49" s="201" t="s">
        <v>583</v>
      </c>
      <c r="AA49" s="62">
        <v>0.45</v>
      </c>
      <c r="AB49" s="64" t="s">
        <v>585</v>
      </c>
      <c r="AC49" s="62">
        <v>0.55000000000000004</v>
      </c>
      <c r="AD49" s="65" t="s">
        <v>585</v>
      </c>
      <c r="AE49" s="61" t="s">
        <v>68</v>
      </c>
      <c r="AF49" s="489"/>
      <c r="AG49" s="489"/>
      <c r="AH49" s="491"/>
      <c r="AI49" s="491"/>
      <c r="AJ49" s="491"/>
      <c r="AK49" s="493"/>
      <c r="AL49" s="52"/>
    </row>
    <row r="50" spans="1:38" ht="68.400000000000006" x14ac:dyDescent="0.3">
      <c r="A50" s="475">
        <v>2</v>
      </c>
      <c r="B50" s="476" t="s">
        <v>228</v>
      </c>
      <c r="C50" s="579" t="s">
        <v>588</v>
      </c>
      <c r="D50" s="579" t="s">
        <v>589</v>
      </c>
      <c r="E50" s="580" t="s">
        <v>590</v>
      </c>
      <c r="F50" s="476" t="s">
        <v>59</v>
      </c>
      <c r="G50" s="493">
        <v>5000</v>
      </c>
      <c r="H50" s="473" t="str">
        <f>IF(G50&lt;=0,"",IF(G50&lt;=2,"Muy Baja",IF(G50&lt;=24,"Baja",IF(G50&lt;=500,"Media",IF(G50&lt;=5000,"Alta","Muy Alta")))))</f>
        <v>Alta</v>
      </c>
      <c r="I50" s="470">
        <f>IF(H50="","",IF(H50="Muy Baja",0.2,IF(H50="Baja",0.4,IF(H50="Media",0.6,IF(H50="Alta",0.8,IF(H50="Muy Alta",1,))))))</f>
        <v>0.8</v>
      </c>
      <c r="J50" s="479" t="s">
        <v>142</v>
      </c>
      <c r="K50" s="470" t="str">
        <f>IF(NOT(ISERROR(MATCH(J50,'[11]Tabla Impacto'!$B$221:$B$223,0))),'[11]Tabla Impacto'!$F$223&amp;"Por favor no seleccionar los criterios de impacto(Afectación Económica o presupuestal y Pérdida Reputacional)",J50)</f>
        <v xml:space="preserve">     El riesgo afecta la imagen de la entidad con algunos usuarios de relevancia frente al logro de los objetivos</v>
      </c>
      <c r="L50" s="473" t="str">
        <f>IF(OR(K50='[11]Tabla Impacto'!$C$11,K50='[11]Tabla Impacto'!$D$11),"Leve",IF(OR(K50='[11]Tabla Impacto'!$C$12,K50='[11]Tabla Impacto'!$D$12),"Menor",IF(OR(K50='[11]Tabla Impacto'!$C$13,K50='[11]Tabla Impacto'!$D$13),"Moderado",IF(OR(K50='[11]Tabla Impacto'!$C$14,K50='[11]Tabla Impacto'!$D$14),"Mayor",IF(OR(K50='[11]Tabla Impacto'!$C$15,K50='[11]Tabla Impacto'!$D$15),"Catastrófico","")))))</f>
        <v>Moderado</v>
      </c>
      <c r="M50" s="470">
        <f>IF(L50="","",IF(L50="Leve",0.2,IF(L50="Menor",0.4,IF(L50="Moderado",0.6,IF(L50="Mayor",0.8,IF(L50="Catastrófico",1,))))))</f>
        <v>0.6</v>
      </c>
      <c r="N50" s="482" t="str">
        <f>IF(OR(AND(H50="Muy Baja",L50="Leve"),AND(H50="Muy Baja",L50="Menor"),AND(H50="Baja",L50="Leve")),"Bajo",IF(OR(AND(H50="Muy baja",L50="Moderado"),AND(H50="Baja",L50="Menor"),AND(H50="Baja",L50="Moderado"),AND(H50="Media",L50="Leve"),AND(H50="Media",L50="Menor"),AND(H50="Media",L50="Moderado"),AND(H50="Alta",L50="Leve"),AND(H50="Alta",L50="Menor")),"Moderado",IF(OR(AND(H50="Muy Baja",L50="Mayor"),AND(H50="Baja",L50="Mayor"),AND(H50="Media",L50="Mayor"),AND(H50="Alta",L50="Moderado"),AND(H50="Alta",L50="Mayor"),AND(H50="Muy Alta",L50="Leve"),AND(H50="Muy Alta",L50="Menor"),AND(H50="Muy Alta",L50="Moderado"),AND(H50="Muy Alta",L50="Mayor")),"Alto",IF(OR(AND(H50="Muy Baja",L50="Catastrófico"),AND(H50="Baja",L50="Catastrófico"),AND(H50="Media",L50="Catastrófico"),AND(H50="Alta",L50="Catastrófico"),AND(H50="Muy Alta",L50="Catastrófico")),"Extremo",""))))</f>
        <v>Alto</v>
      </c>
      <c r="O50" s="57">
        <v>1</v>
      </c>
      <c r="P50" s="58" t="s">
        <v>591</v>
      </c>
      <c r="Q50" s="126" t="s">
        <v>581</v>
      </c>
      <c r="R50" s="60" t="s">
        <v>582</v>
      </c>
      <c r="S50" s="61" t="s">
        <v>63</v>
      </c>
      <c r="T50" s="61" t="s">
        <v>64</v>
      </c>
      <c r="U50" s="62" t="str">
        <f>IF(AND(S50="Preventivo",T50="Automático"),"50%",IF(AND(S50="Preventivo",T50="Manual"),"40%",IF(AND(S50="Detectivo",T50="Automático"),"40%",IF(AND(S50="Detectivo",T50="Manual"),"30%",IF(AND(S50="Correctivo",T50="Automático"),"35%",IF(AND(S50="Correctivo",T50="Manual"),"25%",""))))))</f>
        <v>40%</v>
      </c>
      <c r="V50" s="61" t="s">
        <v>65</v>
      </c>
      <c r="W50" s="61" t="s">
        <v>66</v>
      </c>
      <c r="X50" s="61" t="s">
        <v>67</v>
      </c>
      <c r="Y50" s="105" t="str">
        <f>IFERROR(IF(R50="Probabilidad",(I50-(+I50*U50)),IF(R50="Impacto",I50,"")),"")</f>
        <v/>
      </c>
      <c r="Z50" s="64" t="s">
        <v>583</v>
      </c>
      <c r="AA50" s="62">
        <v>0.3</v>
      </c>
      <c r="AB50" s="64" t="s">
        <v>585</v>
      </c>
      <c r="AC50" s="62">
        <v>0.35</v>
      </c>
      <c r="AD50" s="65" t="s">
        <v>585</v>
      </c>
      <c r="AE50" s="61" t="s">
        <v>68</v>
      </c>
      <c r="AF50" s="488"/>
      <c r="AG50" s="488"/>
      <c r="AH50" s="490"/>
      <c r="AI50" s="490"/>
      <c r="AJ50" s="490"/>
      <c r="AK50" s="492"/>
      <c r="AL50" s="52"/>
    </row>
    <row r="51" spans="1:38" ht="68.400000000000006" x14ac:dyDescent="0.3">
      <c r="A51" s="475"/>
      <c r="B51" s="476"/>
      <c r="C51" s="567"/>
      <c r="D51" s="567"/>
      <c r="E51" s="568"/>
      <c r="F51" s="476"/>
      <c r="G51" s="474"/>
      <c r="H51" s="473"/>
      <c r="I51" s="470"/>
      <c r="J51" s="479"/>
      <c r="K51" s="470">
        <f>IF(NOT(ISERROR(MATCH(J51,_xlfn.ANCHORARRAY(#REF!),0))),#REF!&amp;"Por favor no seleccionar los criterios de impacto",J51)</f>
        <v>0</v>
      </c>
      <c r="L51" s="473"/>
      <c r="M51" s="470"/>
      <c r="N51" s="482"/>
      <c r="O51" s="57">
        <v>2</v>
      </c>
      <c r="P51" s="58" t="s">
        <v>592</v>
      </c>
      <c r="Q51" s="126" t="s">
        <v>593</v>
      </c>
      <c r="R51" s="60" t="s">
        <v>582</v>
      </c>
      <c r="S51" s="61" t="s">
        <v>63</v>
      </c>
      <c r="T51" s="61" t="s">
        <v>64</v>
      </c>
      <c r="U51" s="62" t="str">
        <f t="shared" ref="U51" si="16">IF(AND(S51="Preventivo",T51="Automático"),"50%",IF(AND(S51="Preventivo",T51="Manual"),"40%",IF(AND(S51="Detectivo",T51="Automático"),"40%",IF(AND(S51="Detectivo",T51="Manual"),"30%",IF(AND(S51="Correctivo",T51="Automático"),"35%",IF(AND(S51="Correctivo",T51="Manual"),"25%",""))))))</f>
        <v>40%</v>
      </c>
      <c r="V51" s="61" t="s">
        <v>65</v>
      </c>
      <c r="W51" s="61" t="s">
        <v>66</v>
      </c>
      <c r="X51" s="61" t="s">
        <v>67</v>
      </c>
      <c r="Y51" s="105" t="str">
        <f>IFERROR(IF(AND(R50="Probabilidad",R51="Probabilidad"),(AA50-(+AA50*U51)),IF(R51="Probabilidad",(I50-(+I50*U51)),IF(R51="Impacto",AA50,""))),"")</f>
        <v/>
      </c>
      <c r="Z51" s="64" t="s">
        <v>583</v>
      </c>
      <c r="AA51" s="62">
        <v>0.3</v>
      </c>
      <c r="AB51" s="64" t="s">
        <v>585</v>
      </c>
      <c r="AC51" s="62">
        <v>0.35</v>
      </c>
      <c r="AD51" s="65" t="s">
        <v>585</v>
      </c>
      <c r="AE51" s="61" t="s">
        <v>68</v>
      </c>
      <c r="AF51" s="489"/>
      <c r="AG51" s="489"/>
      <c r="AH51" s="491"/>
      <c r="AI51" s="491"/>
      <c r="AJ51" s="491"/>
      <c r="AK51" s="493"/>
      <c r="AL51" s="52"/>
    </row>
    <row r="52" spans="1:38" x14ac:dyDescent="0.3">
      <c r="A52" s="83"/>
      <c r="B52" s="115" t="s">
        <v>133</v>
      </c>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row>
    <row r="53" spans="1:38" x14ac:dyDescent="0.3">
      <c r="A53" s="82"/>
      <c r="B53" s="82"/>
      <c r="C53" s="82"/>
      <c r="D53" s="82"/>
      <c r="E53" s="83"/>
      <c r="F53" s="84"/>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row>
    <row r="54" spans="1:38" x14ac:dyDescent="0.3">
      <c r="A54" s="82"/>
      <c r="B54" s="82"/>
      <c r="C54" s="86" t="s">
        <v>226</v>
      </c>
      <c r="D54" s="87"/>
      <c r="E54" s="391" t="s">
        <v>26</v>
      </c>
      <c r="F54" s="84"/>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row>
    <row r="55" spans="1:38" x14ac:dyDescent="0.3">
      <c r="A55" s="82"/>
      <c r="B55" s="82"/>
      <c r="C55" s="87" t="s">
        <v>227</v>
      </c>
      <c r="D55" s="87"/>
      <c r="E55" s="391"/>
      <c r="F55" s="84"/>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row>
    <row r="56" spans="1:38" x14ac:dyDescent="0.3">
      <c r="A56" s="82"/>
      <c r="B56" s="82"/>
      <c r="C56" s="87" t="s">
        <v>89</v>
      </c>
      <c r="D56" s="87"/>
      <c r="E56" s="87" t="s">
        <v>59</v>
      </c>
      <c r="F56" s="84"/>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row>
    <row r="57" spans="1:38" x14ac:dyDescent="0.3">
      <c r="A57" s="82"/>
      <c r="B57" s="82"/>
      <c r="C57" s="87" t="s">
        <v>55</v>
      </c>
      <c r="D57" s="87"/>
      <c r="E57" s="87" t="s">
        <v>131</v>
      </c>
      <c r="F57" s="84"/>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row>
    <row r="58" spans="1:38" x14ac:dyDescent="0.3">
      <c r="A58" s="82"/>
      <c r="B58" s="82"/>
      <c r="C58" s="87" t="s">
        <v>168</v>
      </c>
      <c r="D58" s="87"/>
      <c r="E58" s="87" t="s">
        <v>80</v>
      </c>
      <c r="F58" s="84"/>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row>
    <row r="59" spans="1:38" x14ac:dyDescent="0.3">
      <c r="A59" s="82"/>
      <c r="B59" s="82"/>
      <c r="C59" s="87" t="s">
        <v>228</v>
      </c>
      <c r="D59" s="87"/>
      <c r="E59" s="87" t="s">
        <v>229</v>
      </c>
      <c r="F59" s="84"/>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row>
    <row r="60" spans="1:38" x14ac:dyDescent="0.3">
      <c r="A60" s="82"/>
      <c r="B60" s="82"/>
      <c r="C60" s="87" t="s">
        <v>230</v>
      </c>
      <c r="D60" s="87"/>
      <c r="E60" s="87" t="s">
        <v>231</v>
      </c>
      <c r="F60" s="84"/>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row>
    <row r="61" spans="1:38" x14ac:dyDescent="0.3">
      <c r="A61" s="82"/>
      <c r="B61" s="82"/>
      <c r="C61" s="87"/>
      <c r="D61" s="87"/>
      <c r="E61" s="87" t="s">
        <v>197</v>
      </c>
      <c r="F61" s="84"/>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row>
    <row r="62" spans="1:38" x14ac:dyDescent="0.3">
      <c r="A62" s="82"/>
      <c r="B62" s="82"/>
      <c r="C62" s="87"/>
      <c r="D62" s="87"/>
      <c r="E62" s="87" t="s">
        <v>154</v>
      </c>
      <c r="F62" s="84"/>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row>
    <row r="63" spans="1:38" x14ac:dyDescent="0.3">
      <c r="A63" s="82"/>
      <c r="B63" s="82"/>
      <c r="C63" s="87"/>
      <c r="D63" s="87"/>
      <c r="E63" s="87" t="s">
        <v>232</v>
      </c>
      <c r="F63" s="84"/>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row>
    <row r="64" spans="1:38" x14ac:dyDescent="0.3">
      <c r="A64" s="82"/>
      <c r="B64" s="82"/>
      <c r="C64" s="87"/>
      <c r="D64" s="87"/>
      <c r="E64" s="87" t="s">
        <v>233</v>
      </c>
      <c r="F64" s="84"/>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row>
    <row r="65" spans="1:38" ht="15" thickBot="1" x14ac:dyDescent="0.35">
      <c r="A65" s="82"/>
      <c r="B65" s="82"/>
      <c r="C65" s="82"/>
      <c r="D65" s="82"/>
      <c r="E65" s="83"/>
      <c r="F65" s="84"/>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row>
    <row r="66" spans="1:38" ht="18.600000000000001" thickBot="1" x14ac:dyDescent="0.4">
      <c r="A66" s="360" t="s">
        <v>1289</v>
      </c>
      <c r="B66" s="356"/>
      <c r="C66" s="356"/>
      <c r="D66" s="356"/>
      <c r="E66" s="357"/>
      <c r="F66" s="358"/>
      <c r="G66" s="358"/>
      <c r="H66" s="358"/>
      <c r="I66" s="358"/>
      <c r="J66" s="358"/>
      <c r="K66" s="358"/>
      <c r="L66" s="358"/>
      <c r="M66" s="358"/>
      <c r="N66" s="358"/>
      <c r="O66" s="358"/>
      <c r="P66" s="358"/>
      <c r="Q66" s="358"/>
      <c r="R66" s="358"/>
      <c r="S66" s="358"/>
      <c r="T66" s="358"/>
      <c r="U66" s="358"/>
      <c r="V66" s="358"/>
      <c r="W66" s="358"/>
      <c r="X66" s="358"/>
      <c r="Y66" s="358"/>
      <c r="Z66" s="358"/>
      <c r="AA66" s="358"/>
      <c r="AB66" s="358"/>
      <c r="AC66" s="358"/>
      <c r="AD66" s="358"/>
      <c r="AE66" s="358"/>
      <c r="AF66" s="358"/>
      <c r="AG66" s="358"/>
      <c r="AH66" s="358"/>
      <c r="AI66" s="358"/>
      <c r="AJ66" s="358"/>
      <c r="AK66" s="359"/>
      <c r="AL66" s="83"/>
    </row>
    <row r="67" spans="1:38" ht="22.5" customHeight="1" x14ac:dyDescent="0.3">
      <c r="A67" s="475"/>
      <c r="B67" s="475"/>
      <c r="C67" s="475"/>
      <c r="D67" s="475"/>
      <c r="E67" s="396" t="s">
        <v>185</v>
      </c>
      <c r="F67" s="396"/>
      <c r="G67" s="396"/>
      <c r="H67" s="396"/>
      <c r="I67" s="396"/>
      <c r="J67" s="396"/>
      <c r="K67" s="396"/>
      <c r="L67" s="396"/>
      <c r="M67" s="396"/>
      <c r="N67" s="396"/>
      <c r="O67" s="396"/>
      <c r="P67" s="396"/>
      <c r="Q67" s="396"/>
      <c r="R67" s="396"/>
      <c r="S67" s="396"/>
      <c r="T67" s="396"/>
      <c r="U67" s="396"/>
      <c r="V67" s="396"/>
      <c r="W67" s="396"/>
      <c r="X67" s="396"/>
      <c r="Y67" s="396"/>
      <c r="Z67" s="396"/>
      <c r="AA67" s="396"/>
      <c r="AB67" s="396"/>
      <c r="AC67" s="396"/>
      <c r="AD67" s="396"/>
      <c r="AE67" s="396"/>
      <c r="AF67" s="396"/>
      <c r="AG67" s="396"/>
      <c r="AH67" s="511" t="s">
        <v>186</v>
      </c>
      <c r="AI67" s="511"/>
      <c r="AJ67" s="511"/>
      <c r="AK67" s="511"/>
      <c r="AL67" s="204"/>
    </row>
    <row r="68" spans="1:38" ht="33.75" customHeight="1" x14ac:dyDescent="0.3">
      <c r="A68" s="475"/>
      <c r="B68" s="475"/>
      <c r="C68" s="475"/>
      <c r="D68" s="475"/>
      <c r="E68" s="396" t="s">
        <v>187</v>
      </c>
      <c r="F68" s="396"/>
      <c r="G68" s="396"/>
      <c r="H68" s="396"/>
      <c r="I68" s="396"/>
      <c r="J68" s="396"/>
      <c r="K68" s="396"/>
      <c r="L68" s="396"/>
      <c r="M68" s="396"/>
      <c r="N68" s="396"/>
      <c r="O68" s="396"/>
      <c r="P68" s="396"/>
      <c r="Q68" s="396"/>
      <c r="R68" s="396"/>
      <c r="S68" s="396"/>
      <c r="T68" s="396"/>
      <c r="U68" s="396"/>
      <c r="V68" s="396"/>
      <c r="W68" s="396"/>
      <c r="X68" s="396"/>
      <c r="Y68" s="396"/>
      <c r="Z68" s="396"/>
      <c r="AA68" s="396"/>
      <c r="AB68" s="396"/>
      <c r="AC68" s="396"/>
      <c r="AD68" s="396"/>
      <c r="AE68" s="396"/>
      <c r="AF68" s="396"/>
      <c r="AG68" s="396"/>
      <c r="AH68" s="511" t="s">
        <v>188</v>
      </c>
      <c r="AI68" s="511"/>
      <c r="AJ68" s="511"/>
      <c r="AK68" s="511"/>
      <c r="AL68" s="204"/>
    </row>
    <row r="69" spans="1:38" ht="31.5" customHeight="1" x14ac:dyDescent="0.3">
      <c r="A69" s="475"/>
      <c r="B69" s="475"/>
      <c r="C69" s="475"/>
      <c r="D69" s="475"/>
      <c r="E69" s="396"/>
      <c r="F69" s="396"/>
      <c r="G69" s="396"/>
      <c r="H69" s="396"/>
      <c r="I69" s="396"/>
      <c r="J69" s="396"/>
      <c r="K69" s="396"/>
      <c r="L69" s="396"/>
      <c r="M69" s="396"/>
      <c r="N69" s="396"/>
      <c r="O69" s="396"/>
      <c r="P69" s="396"/>
      <c r="Q69" s="396"/>
      <c r="R69" s="396"/>
      <c r="S69" s="396"/>
      <c r="T69" s="396"/>
      <c r="U69" s="396"/>
      <c r="V69" s="396"/>
      <c r="W69" s="396"/>
      <c r="X69" s="396"/>
      <c r="Y69" s="396"/>
      <c r="Z69" s="396"/>
      <c r="AA69" s="396"/>
      <c r="AB69" s="396"/>
      <c r="AC69" s="396"/>
      <c r="AD69" s="396"/>
      <c r="AE69" s="396"/>
      <c r="AF69" s="396"/>
      <c r="AG69" s="396"/>
      <c r="AH69" s="511" t="s">
        <v>189</v>
      </c>
      <c r="AI69" s="511"/>
      <c r="AJ69" s="511"/>
      <c r="AK69" s="511"/>
      <c r="AL69" s="204"/>
    </row>
    <row r="70" spans="1:38" x14ac:dyDescent="0.3">
      <c r="A70" s="50"/>
      <c r="B70" s="51"/>
      <c r="C70" s="50"/>
      <c r="D70" s="50"/>
      <c r="E70" s="110"/>
      <c r="F70" s="50"/>
      <c r="G70" s="110"/>
      <c r="H70" s="110"/>
      <c r="I70" s="110"/>
      <c r="J70" s="110"/>
      <c r="K70" s="110"/>
      <c r="L70" s="110"/>
      <c r="M70" s="110"/>
      <c r="N70" s="110"/>
      <c r="O70" s="110"/>
      <c r="P70" s="110"/>
      <c r="Q70" s="110"/>
      <c r="R70" s="110"/>
      <c r="S70" s="110"/>
      <c r="T70" s="110"/>
      <c r="U70" s="110"/>
      <c r="V70" s="110"/>
      <c r="W70" s="110"/>
      <c r="X70" s="110"/>
      <c r="Y70" s="110"/>
      <c r="Z70" s="110"/>
      <c r="AA70" s="110"/>
      <c r="AB70" s="110"/>
      <c r="AC70" s="110"/>
      <c r="AD70" s="110"/>
      <c r="AE70" s="110"/>
      <c r="AF70" s="110"/>
      <c r="AG70" s="110"/>
      <c r="AH70" s="110"/>
      <c r="AI70" s="110"/>
      <c r="AJ70" s="110"/>
      <c r="AK70" s="110"/>
      <c r="AL70" s="110"/>
    </row>
    <row r="71" spans="1:38" ht="23.4" x14ac:dyDescent="0.3">
      <c r="A71" s="520" t="s">
        <v>8</v>
      </c>
      <c r="B71" s="520"/>
      <c r="C71" s="398" t="s">
        <v>550</v>
      </c>
      <c r="D71" s="398"/>
      <c r="E71" s="398"/>
      <c r="F71" s="398"/>
      <c r="G71" s="398"/>
      <c r="H71" s="520" t="s">
        <v>10</v>
      </c>
      <c r="I71" s="520"/>
      <c r="J71" s="538" t="s">
        <v>1294</v>
      </c>
      <c r="K71" s="538"/>
      <c r="L71" s="538"/>
      <c r="M71" s="538"/>
      <c r="N71" s="538"/>
      <c r="O71" s="520" t="s">
        <v>12</v>
      </c>
      <c r="P71" s="520"/>
      <c r="Q71" s="740" t="s">
        <v>136</v>
      </c>
      <c r="R71" s="741"/>
      <c r="S71" s="741"/>
      <c r="T71" s="741"/>
      <c r="U71" s="741"/>
      <c r="V71" s="741"/>
      <c r="W71" s="741"/>
      <c r="X71" s="741"/>
      <c r="Y71" s="741"/>
      <c r="Z71" s="741"/>
      <c r="AA71" s="741"/>
      <c r="AB71" s="741"/>
      <c r="AC71" s="741"/>
      <c r="AD71" s="741"/>
      <c r="AE71" s="742"/>
      <c r="AF71" s="55" t="s">
        <v>14</v>
      </c>
      <c r="AG71" s="739" t="s">
        <v>137</v>
      </c>
      <c r="AH71" s="739"/>
      <c r="AI71" s="739"/>
      <c r="AJ71" s="739"/>
      <c r="AK71" s="739"/>
      <c r="AL71" s="110"/>
    </row>
    <row r="72" spans="1:38" x14ac:dyDescent="0.3">
      <c r="A72" s="514" t="s">
        <v>16</v>
      </c>
      <c r="B72" s="514"/>
      <c r="C72" s="514"/>
      <c r="D72" s="514"/>
      <c r="E72" s="514"/>
      <c r="F72" s="514"/>
      <c r="G72" s="514"/>
      <c r="H72" s="498" t="s">
        <v>17</v>
      </c>
      <c r="I72" s="498"/>
      <c r="J72" s="498"/>
      <c r="K72" s="498"/>
      <c r="L72" s="498"/>
      <c r="M72" s="498"/>
      <c r="N72" s="498"/>
      <c r="O72" s="517" t="s">
        <v>18</v>
      </c>
      <c r="P72" s="517"/>
      <c r="Q72" s="517"/>
      <c r="R72" s="517"/>
      <c r="S72" s="517"/>
      <c r="T72" s="517"/>
      <c r="U72" s="517"/>
      <c r="V72" s="517"/>
      <c r="W72" s="517"/>
      <c r="X72" s="517"/>
      <c r="Y72" s="518" t="s">
        <v>19</v>
      </c>
      <c r="Z72" s="518"/>
      <c r="AA72" s="518"/>
      <c r="AB72" s="518"/>
      <c r="AC72" s="518"/>
      <c r="AD72" s="518"/>
      <c r="AE72" s="518"/>
      <c r="AF72" s="519" t="s">
        <v>20</v>
      </c>
      <c r="AG72" s="519"/>
      <c r="AH72" s="519"/>
      <c r="AI72" s="519"/>
      <c r="AJ72" s="519"/>
      <c r="AK72" s="519"/>
      <c r="AL72" s="110"/>
    </row>
    <row r="73" spans="1:38" x14ac:dyDescent="0.3">
      <c r="A73" s="513" t="s">
        <v>21</v>
      </c>
      <c r="B73" s="514" t="s">
        <v>22</v>
      </c>
      <c r="C73" s="509" t="s">
        <v>23</v>
      </c>
      <c r="D73" s="509" t="s">
        <v>24</v>
      </c>
      <c r="E73" s="514" t="s">
        <v>25</v>
      </c>
      <c r="F73" s="509" t="s">
        <v>26</v>
      </c>
      <c r="G73" s="509" t="s">
        <v>27</v>
      </c>
      <c r="H73" s="500" t="s">
        <v>28</v>
      </c>
      <c r="I73" s="498" t="s">
        <v>29</v>
      </c>
      <c r="J73" s="500" t="s">
        <v>30</v>
      </c>
      <c r="K73" s="500" t="s">
        <v>31</v>
      </c>
      <c r="L73" s="500" t="s">
        <v>32</v>
      </c>
      <c r="M73" s="498" t="s">
        <v>29</v>
      </c>
      <c r="N73" s="500" t="s">
        <v>33</v>
      </c>
      <c r="O73" s="505" t="s">
        <v>34</v>
      </c>
      <c r="P73" s="496" t="s">
        <v>35</v>
      </c>
      <c r="Q73" s="507" t="s">
        <v>36</v>
      </c>
      <c r="R73" s="496" t="s">
        <v>37</v>
      </c>
      <c r="S73" s="496" t="s">
        <v>38</v>
      </c>
      <c r="T73" s="496"/>
      <c r="U73" s="496"/>
      <c r="V73" s="496"/>
      <c r="W73" s="496"/>
      <c r="X73" s="496"/>
      <c r="Y73" s="495" t="s">
        <v>39</v>
      </c>
      <c r="Z73" s="495" t="s">
        <v>40</v>
      </c>
      <c r="AA73" s="495" t="s">
        <v>29</v>
      </c>
      <c r="AB73" s="495" t="s">
        <v>41</v>
      </c>
      <c r="AC73" s="495" t="s">
        <v>29</v>
      </c>
      <c r="AD73" s="495" t="s">
        <v>42</v>
      </c>
      <c r="AE73" s="495" t="s">
        <v>43</v>
      </c>
      <c r="AF73" s="494" t="s">
        <v>20</v>
      </c>
      <c r="AG73" s="494" t="s">
        <v>44</v>
      </c>
      <c r="AH73" s="494" t="s">
        <v>45</v>
      </c>
      <c r="AI73" s="494" t="s">
        <v>46</v>
      </c>
      <c r="AJ73" s="494" t="s">
        <v>47</v>
      </c>
      <c r="AK73" s="494" t="s">
        <v>48</v>
      </c>
      <c r="AL73" s="110"/>
    </row>
    <row r="74" spans="1:38" ht="70.2" thickBot="1" x14ac:dyDescent="0.35">
      <c r="A74" s="513"/>
      <c r="B74" s="515"/>
      <c r="C74" s="510"/>
      <c r="D74" s="510"/>
      <c r="E74" s="515"/>
      <c r="F74" s="510"/>
      <c r="G74" s="510"/>
      <c r="H74" s="501"/>
      <c r="I74" s="499"/>
      <c r="J74" s="501"/>
      <c r="K74" s="501"/>
      <c r="L74" s="499"/>
      <c r="M74" s="499"/>
      <c r="N74" s="501"/>
      <c r="O74" s="506"/>
      <c r="P74" s="496"/>
      <c r="Q74" s="508"/>
      <c r="R74" s="496"/>
      <c r="S74" s="56" t="s">
        <v>49</v>
      </c>
      <c r="T74" s="56" t="s">
        <v>50</v>
      </c>
      <c r="U74" s="56" t="s">
        <v>51</v>
      </c>
      <c r="V74" s="56" t="s">
        <v>52</v>
      </c>
      <c r="W74" s="56" t="s">
        <v>53</v>
      </c>
      <c r="X74" s="56" t="s">
        <v>54</v>
      </c>
      <c r="Y74" s="495"/>
      <c r="Z74" s="495"/>
      <c r="AA74" s="495"/>
      <c r="AB74" s="495"/>
      <c r="AC74" s="495"/>
      <c r="AD74" s="495"/>
      <c r="AE74" s="495"/>
      <c r="AF74" s="494"/>
      <c r="AG74" s="494"/>
      <c r="AH74" s="494"/>
      <c r="AI74" s="494"/>
      <c r="AJ74" s="494"/>
      <c r="AK74" s="494"/>
      <c r="AL74" s="103"/>
    </row>
    <row r="75" spans="1:38" ht="238.2" thickBot="1" x14ac:dyDescent="0.35">
      <c r="A75" s="57">
        <v>1</v>
      </c>
      <c r="B75" s="138" t="s">
        <v>55</v>
      </c>
      <c r="C75" s="205" t="s">
        <v>594</v>
      </c>
      <c r="D75" s="206" t="s">
        <v>595</v>
      </c>
      <c r="E75" s="206" t="s">
        <v>596</v>
      </c>
      <c r="F75" s="138" t="s">
        <v>59</v>
      </c>
      <c r="G75" s="109">
        <v>100</v>
      </c>
      <c r="H75" s="207" t="str">
        <f>IF(G75&lt;=0,"",IF(G75&lt;=2,"Muy Baja",IF(G75&lt;=24,"Baja",IF(G75&lt;=500,"Media",IF(G75&lt;=5000,"Alta","Muy Alta")))))</f>
        <v>Media</v>
      </c>
      <c r="I75" s="208">
        <f>IF(H75="","",IF(H75="Muy Baja",0.2,IF(H75="Baja",0.4,IF(H75="Media",0.6,IF(H75="Alta",0.8,IF(H75="Muy Alta",1,))))))</f>
        <v>0.6</v>
      </c>
      <c r="J75" s="209" t="s">
        <v>81</v>
      </c>
      <c r="K75" s="208" t="str">
        <f>IF(NOT(ISERROR(MATCH(J75,'[12]Tabla Impacto'!$B$221:$B$223,0))),'[12]Tabla Impacto'!$F$223&amp;"Por favor no seleccionar los criterios de impacto(Afectación Económica o presupuestal y Pérdida Reputacional)",J75)</f>
        <v xml:space="preserve">     Afectación menor a 10 SMLMV .</v>
      </c>
      <c r="L75" s="210" t="str">
        <f>IF(OR(K75='[12]Tabla Impacto'!$C$11,K75='[12]Tabla Impacto'!$D$11),"Leve",IF(OR(K75='[12]Tabla Impacto'!$C$12,K75='[12]Tabla Impacto'!$D$12),"Menor",IF(OR(K75='[12]Tabla Impacto'!$C$13,K75='[12]Tabla Impacto'!$D$13),"Moderado",IF(OR(K75='[12]Tabla Impacto'!$C$14,K75='[12]Tabla Impacto'!$D$14),"Mayor",IF(OR(K75='[12]Tabla Impacto'!$C$15,K75='[12]Tabla Impacto'!$D$15),"Catastrófico","")))))</f>
        <v>Leve</v>
      </c>
      <c r="M75" s="211">
        <f>IF(L75="","",IF(L75="Leve",0.2,IF(L75="Menor",0.4,IF(L75="Moderado",0.6,IF(L75="Mayor",0.8,IF(L75="Catastrófico",1,))))))</f>
        <v>0.2</v>
      </c>
      <c r="N75" s="212" t="str">
        <f>IF(OR(AND(H75="Muy Baja",L75="Leve"),AND(H75="Muy Baja",L75="Menor"),AND(H75="Baja",L75="Leve")),"Bajo",IF(OR(AND(H75="Muy baja",L75="Moderado"),AND(H75="Baja",L75="Menor"),AND(H75="Baja",L75="Moderado"),AND(H75="Media",L75="Leve"),AND(H75="Media",L75="Menor"),AND(H75="Media",L75="Moderado"),AND(H75="Alta",L75="Leve"),AND(H75="Alta",L75="Menor")),"Moderado",IF(OR(AND(H75="Muy Baja",L75="Mayor"),AND(H75="Baja",L75="Mayor"),AND(H75="Media",L75="Mayor"),AND(H75="Alta",L75="Moderado"),AND(H75="Alta",L75="Mayor"),AND(H75="Muy Alta",L75="Leve"),AND(H75="Muy Alta",L75="Menor"),AND(H75="Muy Alta",L75="Moderado"),AND(H75="Muy Alta",L75="Mayor")),"Alto",IF(OR(AND(H75="Muy Baja",L75="Catastrófico"),AND(H75="Baja",L75="Catastrófico"),AND(H75="Media",L75="Catastrófico"),AND(H75="Alta",L75="Catastrófico"),AND(H75="Muy Alta",L75="Catastrófico")),"Extremo",""))))</f>
        <v>Moderado</v>
      </c>
      <c r="O75" s="57">
        <v>1</v>
      </c>
      <c r="P75" s="200" t="s">
        <v>597</v>
      </c>
      <c r="Q75" s="200" t="s">
        <v>598</v>
      </c>
      <c r="R75" s="60" t="str">
        <f t="shared" ref="R75:R87" si="17">IF(OR(S75="Preventivo",S75="Detectivo"),"Probabilidad",IF(S75="Correctivo","Impacto",""))</f>
        <v>Probabilidad</v>
      </c>
      <c r="S75" s="61" t="s">
        <v>206</v>
      </c>
      <c r="T75" s="61" t="s">
        <v>64</v>
      </c>
      <c r="U75" s="62" t="str">
        <f>IF(AND(S75="Preventivo",T75="Automático"),"50%",IF(AND(S75="Preventivo",T75="Manual"),"40%",IF(AND(S75="Detectivo",T75="Automático"),"40%",IF(AND(S75="Detectivo",T75="Manual"),"30%",IF(AND(S75="Correctivo",T75="Automático"),"35%",IF(AND(S75="Correctivo",T75="Manual"),"25%",""))))))</f>
        <v>30%</v>
      </c>
      <c r="V75" s="61" t="s">
        <v>65</v>
      </c>
      <c r="W75" s="61" t="s">
        <v>66</v>
      </c>
      <c r="X75" s="61" t="s">
        <v>67</v>
      </c>
      <c r="Y75" s="105">
        <f>IFERROR(IF(R75="Probabilidad",(I75-(+I75*U75)),IF(R75="Impacto",I75,"")),"")</f>
        <v>0.42</v>
      </c>
      <c r="Z75" s="64" t="str">
        <f>IFERROR(IF(Y75="","",IF(Y75&lt;=0.2,"Muy Baja",IF(Y75&lt;=0.4,"Baja",IF(Y75&lt;=0.6,"Media",IF(Y75&lt;=0.8,"Alta","Muy Alta"))))),"")</f>
        <v>Media</v>
      </c>
      <c r="AA75" s="62">
        <f>+Y75</f>
        <v>0.42</v>
      </c>
      <c r="AB75" s="64" t="str">
        <f>IFERROR(IF(AC75="","",IF(AC75&lt;=0.2,"Leve",IF(AC75&lt;=0.4,"Menor",IF(AC75&lt;=0.6,"Moderado",IF(AC75&lt;=0.8,"Mayor","Catastrófico"))))),"")</f>
        <v>Leve</v>
      </c>
      <c r="AC75" s="62">
        <f>IFERROR(IF(R75="Impacto",(M75-(+M75*U75)),IF(R75="Probabilidad",M75,"")),"")</f>
        <v>0.2</v>
      </c>
      <c r="AD75" s="65" t="str">
        <f>IFERROR(IF(OR(AND(Z75="Muy Baja",AB75="Leve"),AND(Z75="Muy Baja",AB75="Menor"),AND(Z75="Baja",AB75="Leve")),"Bajo",IF(OR(AND(Z75="Muy baja",AB75="Moderado"),AND(Z75="Baja",AB75="Menor"),AND(Z75="Baja",AB75="Moderado"),AND(Z75="Media",AB75="Leve"),AND(Z75="Media",AB75="Menor"),AND(Z75="Media",AB75="Moderado"),AND(Z75="Alta",AB75="Leve"),AND(Z75="Alta",AB75="Menor")),"Moderado",IF(OR(AND(Z75="Muy Baja",AB75="Mayor"),AND(Z75="Baja",AB75="Mayor"),AND(Z75="Media",AB75="Mayor"),AND(Z75="Alta",AB75="Moderado"),AND(Z75="Alta",AB75="Mayor"),AND(Z75="Muy Alta",AB75="Leve"),AND(Z75="Muy Alta",AB75="Menor"),AND(Z75="Muy Alta",AB75="Moderado"),AND(Z75="Muy Alta",AB75="Mayor")),"Alto",IF(OR(AND(Z75="Muy Baja",AB75="Catastrófico"),AND(Z75="Baja",AB75="Catastrófico"),AND(Z75="Media",AB75="Catastrófico"),AND(Z75="Alta",AB75="Catastrófico"),AND(Z75="Muy Alta",AB75="Catastrófico")),"Extremo","")))),"")</f>
        <v>Moderado</v>
      </c>
      <c r="AE75" s="61" t="s">
        <v>160</v>
      </c>
      <c r="AF75" s="213"/>
      <c r="AG75" s="213"/>
      <c r="AH75" s="214"/>
      <c r="AI75" s="214"/>
      <c r="AJ75" s="214"/>
      <c r="AK75" s="215"/>
      <c r="AL75" s="110"/>
    </row>
    <row r="76" spans="1:38" ht="79.8" thickBot="1" x14ac:dyDescent="0.35">
      <c r="A76" s="475">
        <v>2</v>
      </c>
      <c r="B76" s="476" t="s">
        <v>89</v>
      </c>
      <c r="C76" s="579" t="s">
        <v>599</v>
      </c>
      <c r="D76" s="579" t="s">
        <v>600</v>
      </c>
      <c r="E76" s="580" t="s">
        <v>601</v>
      </c>
      <c r="F76" s="476" t="s">
        <v>59</v>
      </c>
      <c r="G76" s="493">
        <v>1000</v>
      </c>
      <c r="H76" s="473" t="str">
        <f>IF(G76&lt;=0,"",IF(G76&lt;=2,"Muy Baja",IF(G76&lt;=24,"Baja",IF(G76&lt;=500,"Media",IF(G76&lt;=5000,"Alta","Muy Alta")))))</f>
        <v>Alta</v>
      </c>
      <c r="I76" s="470">
        <f>IF(H76="","",IF(H76="Muy Baja",0.2,IF(H76="Baja",0.4,IF(H76="Media",0.6,IF(H76="Alta",0.8,IF(H76="Muy Alta",1,))))))</f>
        <v>0.8</v>
      </c>
      <c r="J76" s="479" t="s">
        <v>198</v>
      </c>
      <c r="K76" s="470" t="str">
        <f>IF(NOT(ISERROR(MATCH(J76,'[12]Tabla Impacto'!$B$221:$B$223,0))),'[12]Tabla Impacto'!$F$223&amp;"Por favor no seleccionar los criterios de impacto(Afectación Económica o presupuestal y Pérdida Reputacional)",J76)</f>
        <v xml:space="preserve">     El riesgo afecta la imagen de de la entidad con efecto publicitario sostenido a nivel de sector administrativo, nivel departamental o municipal</v>
      </c>
      <c r="L76" s="473" t="str">
        <f>IF(OR(K76='[12]Tabla Impacto'!$C$11,K76='[12]Tabla Impacto'!$D$11),"Leve",IF(OR(K76='[12]Tabla Impacto'!$C$12,K76='[12]Tabla Impacto'!$D$12),"Menor",IF(OR(K76='[12]Tabla Impacto'!$C$13,K76='[12]Tabla Impacto'!$D$13),"Moderado",IF(OR(K76='[12]Tabla Impacto'!$C$14,K76='[12]Tabla Impacto'!$D$14),"Mayor",IF(OR(K76='[12]Tabla Impacto'!$C$15,K76='[12]Tabla Impacto'!$D$15),"Catastrófico","")))))</f>
        <v>Mayor</v>
      </c>
      <c r="M76" s="470">
        <f>IF(L76="","",IF(L76="Leve",0.2,IF(L76="Menor",0.4,IF(L76="Moderado",0.6,IF(L76="Mayor",0.8,IF(L76="Catastrófico",1,))))))</f>
        <v>0.8</v>
      </c>
      <c r="N76" s="482" t="str">
        <f>IF(OR(AND(H76="Muy Baja",L76="Leve"),AND(H76="Muy Baja",L76="Menor"),AND(H76="Baja",L76="Leve")),"Bajo",IF(OR(AND(H76="Muy baja",L76="Moderado"),AND(H76="Baja",L76="Menor"),AND(H76="Baja",L76="Moderado"),AND(H76="Media",L76="Leve"),AND(H76="Media",L76="Menor"),AND(H76="Media",L76="Moderado"),AND(H76="Alta",L76="Leve"),AND(H76="Alta",L76="Menor")),"Moderado",IF(OR(AND(H76="Muy Baja",L76="Mayor"),AND(H76="Baja",L76="Mayor"),AND(H76="Media",L76="Mayor"),AND(H76="Alta",L76="Moderado"),AND(H76="Alta",L76="Mayor"),AND(H76="Muy Alta",L76="Leve"),AND(H76="Muy Alta",L76="Menor"),AND(H76="Muy Alta",L76="Moderado"),AND(H76="Muy Alta",L76="Mayor")),"Alto",IF(OR(AND(H76="Muy Baja",L76="Catastrófico"),AND(H76="Baja",L76="Catastrófico"),AND(H76="Media",L76="Catastrófico"),AND(H76="Alta",L76="Catastrófico"),AND(H76="Muy Alta",L76="Catastrófico")),"Extremo",""))))</f>
        <v>Alto</v>
      </c>
      <c r="O76" s="57">
        <v>1</v>
      </c>
      <c r="P76" s="200" t="s">
        <v>602</v>
      </c>
      <c r="Q76" s="200" t="s">
        <v>603</v>
      </c>
      <c r="R76" s="60" t="str">
        <f t="shared" si="17"/>
        <v>Probabilidad</v>
      </c>
      <c r="S76" s="61" t="s">
        <v>63</v>
      </c>
      <c r="T76" s="61" t="s">
        <v>64</v>
      </c>
      <c r="U76" s="62" t="str">
        <f t="shared" ref="U76:U87" si="18">IF(AND(S76="Preventivo",T76="Automático"),"50%",IF(AND(S76="Preventivo",T76="Manual"),"40%",IF(AND(S76="Detectivo",T76="Automático"),"40%",IF(AND(S76="Detectivo",T76="Manual"),"30%",IF(AND(S76="Correctivo",T76="Automático"),"35%",IF(AND(S76="Correctivo",T76="Manual"),"25%",""))))))</f>
        <v>40%</v>
      </c>
      <c r="V76" s="61" t="s">
        <v>65</v>
      </c>
      <c r="W76" s="61" t="s">
        <v>66</v>
      </c>
      <c r="X76" s="61" t="s">
        <v>67</v>
      </c>
      <c r="Y76" s="105">
        <f>IFERROR(IF(R76="Probabilidad",(I76-(+I76*U76)),IF(R76="Impacto",I76,"")),"")</f>
        <v>0.48</v>
      </c>
      <c r="Z76" s="64" t="str">
        <f>IFERROR(IF(Y76="","",IF(Y76&lt;=0.2,"Muy Baja",IF(Y76&lt;=0.4,"Baja",IF(Y76&lt;=0.6,"Media",IF(Y76&lt;=0.8,"Alta","Muy Alta"))))),"")</f>
        <v>Media</v>
      </c>
      <c r="AA76" s="62">
        <f>+Y76</f>
        <v>0.48</v>
      </c>
      <c r="AB76" s="64" t="str">
        <f>IFERROR(IF(AC76="","",IF(AC76&lt;=0.2,"Leve",IF(AC76&lt;=0.4,"Menor",IF(AC76&lt;=0.6,"Moderado",IF(AC76&lt;=0.8,"Mayor","Catastrófico"))))),"")</f>
        <v>Mayor</v>
      </c>
      <c r="AC76" s="62">
        <f>IFERROR(IF(R76="Impacto",(M76-(+M76*U76)),IF(R76="Probabilidad",M76,"")),"")</f>
        <v>0.8</v>
      </c>
      <c r="AD76" s="65" t="str">
        <f>IFERROR(IF(OR(AND(Z76="Muy Baja",AB76="Leve"),AND(Z76="Muy Baja",AB76="Menor"),AND(Z76="Baja",AB76="Leve")),"Bajo",IF(OR(AND(Z76="Muy baja",AB76="Moderado"),AND(Z76="Baja",AB76="Menor"),AND(Z76="Baja",AB76="Moderado"),AND(Z76="Media",AB76="Leve"),AND(Z76="Media",AB76="Menor"),AND(Z76="Media",AB76="Moderado"),AND(Z76="Alta",AB76="Leve"),AND(Z76="Alta",AB76="Menor")),"Moderado",IF(OR(AND(Z76="Muy Baja",AB76="Mayor"),AND(Z76="Baja",AB76="Mayor"),AND(Z76="Media",AB76="Mayor"),AND(Z76="Alta",AB76="Moderado"),AND(Z76="Alta",AB76="Mayor"),AND(Z76="Muy Alta",AB76="Leve"),AND(Z76="Muy Alta",AB76="Menor"),AND(Z76="Muy Alta",AB76="Moderado"),AND(Z76="Muy Alta",AB76="Mayor")),"Alto",IF(OR(AND(Z76="Muy Baja",AB76="Catastrófico"),AND(Z76="Baja",AB76="Catastrófico"),AND(Z76="Media",AB76="Catastrófico"),AND(Z76="Alta",AB76="Catastrófico"),AND(Z76="Muy Alta",AB76="Catastrófico")),"Extremo","")))),"")</f>
        <v>Alto</v>
      </c>
      <c r="AE76" s="61" t="s">
        <v>160</v>
      </c>
      <c r="AF76" s="488"/>
      <c r="AG76" s="488"/>
      <c r="AH76" s="490"/>
      <c r="AI76" s="490"/>
      <c r="AJ76" s="490"/>
      <c r="AK76" s="492"/>
      <c r="AL76" s="110"/>
    </row>
    <row r="77" spans="1:38" ht="159" thickBot="1" x14ac:dyDescent="0.35">
      <c r="A77" s="475"/>
      <c r="B77" s="476"/>
      <c r="C77" s="567"/>
      <c r="D77" s="567"/>
      <c r="E77" s="568"/>
      <c r="F77" s="476"/>
      <c r="G77" s="474"/>
      <c r="H77" s="473"/>
      <c r="I77" s="470"/>
      <c r="J77" s="479"/>
      <c r="K77" s="470">
        <f>IF(NOT(ISERROR(MATCH(J77,_xlfn.ANCHORARRAY(E79),0))),#REF!&amp;"Por favor no seleccionar los criterios de impacto",J77)</f>
        <v>0</v>
      </c>
      <c r="L77" s="473"/>
      <c r="M77" s="470"/>
      <c r="N77" s="482"/>
      <c r="O77" s="216">
        <v>2</v>
      </c>
      <c r="P77" s="200" t="s">
        <v>604</v>
      </c>
      <c r="Q77" s="200" t="s">
        <v>605</v>
      </c>
      <c r="R77" s="217" t="str">
        <f t="shared" si="17"/>
        <v>Probabilidad</v>
      </c>
      <c r="S77" s="218" t="s">
        <v>63</v>
      </c>
      <c r="T77" s="218" t="s">
        <v>64</v>
      </c>
      <c r="U77" s="219" t="str">
        <f t="shared" si="18"/>
        <v>40%</v>
      </c>
      <c r="V77" s="218" t="s">
        <v>65</v>
      </c>
      <c r="W77" s="218" t="s">
        <v>66</v>
      </c>
      <c r="X77" s="218" t="s">
        <v>67</v>
      </c>
      <c r="Y77" s="220">
        <f>IFERROR(IF(AND(R76="Probabilidad",R77="Probabilidad"),(AA76-(+AA76*U77)),IF(R77="Probabilidad",(I76-(+I76*U77)),IF(R77="Impacto",AA76,""))),"")</f>
        <v>0.28799999999999998</v>
      </c>
      <c r="Z77" s="221" t="str">
        <f t="shared" ref="Z77:Z87" si="19">IFERROR(IF(Y77="","",IF(Y77&lt;=0.2,"Muy Baja",IF(Y77&lt;=0.4,"Baja",IF(Y77&lt;=0.6,"Media",IF(Y77&lt;=0.8,"Alta","Muy Alta"))))),"")</f>
        <v>Baja</v>
      </c>
      <c r="AA77" s="219">
        <f t="shared" ref="AA77" si="20">+Y77</f>
        <v>0.28799999999999998</v>
      </c>
      <c r="AB77" s="221" t="str">
        <f t="shared" ref="AB77:AB87" si="21">IFERROR(IF(AC77="","",IF(AC77&lt;=0.2,"Leve",IF(AC77&lt;=0.4,"Menor",IF(AC77&lt;=0.6,"Moderado",IF(AC77&lt;=0.8,"Mayor","Catastrófico"))))),"")</f>
        <v>Leve</v>
      </c>
      <c r="AC77" s="219">
        <f>IFERROR(IF(AND(R76="Impacto",R77="Impacto"),(AC75-(+AC75*U77)),IF(R77="Impacto",($M$15-(+$M$15*U77)),IF(R77="Probabilidad",AC75,""))),"")</f>
        <v>0.2</v>
      </c>
      <c r="AD77" s="222" t="str">
        <f t="shared" ref="AD77" si="22">IFERROR(IF(OR(AND(Z77="Muy Baja",AB77="Leve"),AND(Z77="Muy Baja",AB77="Menor"),AND(Z77="Baja",AB77="Leve")),"Bajo",IF(OR(AND(Z77="Muy baja",AB77="Moderado"),AND(Z77="Baja",AB77="Menor"),AND(Z77="Baja",AB77="Moderado"),AND(Z77="Media",AB77="Leve"),AND(Z77="Media",AB77="Menor"),AND(Z77="Media",AB77="Moderado"),AND(Z77="Alta",AB77="Leve"),AND(Z77="Alta",AB77="Menor")),"Moderado",IF(OR(AND(Z77="Muy Baja",AB77="Mayor"),AND(Z77="Baja",AB77="Mayor"),AND(Z77="Media",AB77="Mayor"),AND(Z77="Alta",AB77="Moderado"),AND(Z77="Alta",AB77="Mayor"),AND(Z77="Muy Alta",AB77="Leve"),AND(Z77="Muy Alta",AB77="Menor"),AND(Z77="Muy Alta",AB77="Moderado"),AND(Z77="Muy Alta",AB77="Mayor")),"Alto",IF(OR(AND(Z77="Muy Baja",AB77="Catastrófico"),AND(Z77="Baja",AB77="Catastrófico"),AND(Z77="Media",AB77="Catastrófico"),AND(Z77="Alta",AB77="Catastrófico"),AND(Z77="Muy Alta",AB77="Catastrófico")),"Extremo","")))),"")</f>
        <v>Bajo</v>
      </c>
      <c r="AE77" s="218" t="s">
        <v>160</v>
      </c>
      <c r="AF77" s="489"/>
      <c r="AG77" s="489"/>
      <c r="AH77" s="491"/>
      <c r="AI77" s="491"/>
      <c r="AJ77" s="491"/>
      <c r="AK77" s="493"/>
      <c r="AL77" s="110"/>
    </row>
    <row r="78" spans="1:38" ht="144.6" thickBot="1" x14ac:dyDescent="0.35">
      <c r="A78" s="57">
        <v>3</v>
      </c>
      <c r="B78" s="138" t="s">
        <v>227</v>
      </c>
      <c r="C78" s="223" t="s">
        <v>606</v>
      </c>
      <c r="D78" s="224" t="s">
        <v>607</v>
      </c>
      <c r="E78" s="224" t="s">
        <v>608</v>
      </c>
      <c r="F78" s="138" t="s">
        <v>59</v>
      </c>
      <c r="G78" s="109">
        <v>500</v>
      </c>
      <c r="H78" s="207" t="str">
        <f>IF(G78&lt;=0,"",IF(G78&lt;=2,"Muy Baja",IF(G78&lt;=24,"Baja",IF(G78&lt;=500,"Media",IF(G78&lt;=5000,"Alta","Muy Alta")))))</f>
        <v>Media</v>
      </c>
      <c r="I78" s="208">
        <f>IF(H78="","",IF(H78="Muy Baja",0.2,IF(H78="Baja",0.4,IF(H78="Media",0.6,IF(H78="Alta",0.8,IF(H78="Muy Alta",1,))))))</f>
        <v>0.6</v>
      </c>
      <c r="J78" s="209" t="s">
        <v>486</v>
      </c>
      <c r="K78" s="208" t="str">
        <f>IF(NOT(ISERROR(MATCH(J78,'[12]Tabla Impacto'!$B$221:$B$223,0))),'[12]Tabla Impacto'!$F$223&amp;"Por favor no seleccionar los criterios de impacto(Afectación Económica o presupuestal y Pérdida Reputacional)",J78)</f>
        <v xml:space="preserve">     Entre 100 y 500 SMLMV </v>
      </c>
      <c r="L78" s="207" t="str">
        <f>IF(OR(K78='[12]Tabla Impacto'!$C$11,K78='[12]Tabla Impacto'!$D$11),"Leve",IF(OR(K78='[12]Tabla Impacto'!$C$12,K78='[12]Tabla Impacto'!$D$12),"Menor",IF(OR(K78='[12]Tabla Impacto'!$C$13,K78='[12]Tabla Impacto'!$D$13),"Moderado",IF(OR(K78='[12]Tabla Impacto'!$C$14,K78='[12]Tabla Impacto'!$D$14),"Mayor",IF(OR(K78='[12]Tabla Impacto'!$C$15,K78='[12]Tabla Impacto'!$D$15),"Catastrófico","")))))</f>
        <v>Mayor</v>
      </c>
      <c r="M78" s="208">
        <f>IF(L78="","",IF(L78="Leve",0.2,IF(L78="Menor",0.4,IF(L78="Moderado",0.6,IF(L78="Mayor",0.8,IF(L78="Catastrófico",1,))))))</f>
        <v>0.8</v>
      </c>
      <c r="N78" s="225" t="str">
        <f>IF(OR(AND(H78="Muy Baja",L78="Leve"),AND(H78="Muy Baja",L78="Menor"),AND(H78="Baja",L78="Leve")),"Bajo",IF(OR(AND(H78="Muy baja",L78="Moderado"),AND(H78="Baja",L78="Menor"),AND(H78="Baja",L78="Moderado"),AND(H78="Media",L78="Leve"),AND(H78="Media",L78="Menor"),AND(H78="Media",L78="Moderado"),AND(H78="Alta",L78="Leve"),AND(H78="Alta",L78="Menor")),"Moderado",IF(OR(AND(H78="Muy Baja",L78="Mayor"),AND(H78="Baja",L78="Mayor"),AND(H78="Media",L78="Mayor"),AND(H78="Alta",L78="Moderado"),AND(H78="Alta",L78="Mayor"),AND(H78="Muy Alta",L78="Leve"),AND(H78="Muy Alta",L78="Menor"),AND(H78="Muy Alta",L78="Moderado"),AND(H78="Muy Alta",L78="Mayor")),"Alto",IF(OR(AND(H78="Muy Baja",L78="Catastrófico"),AND(H78="Baja",L78="Catastrófico"),AND(H78="Media",L78="Catastrófico"),AND(H78="Alta",L78="Catastrófico"),AND(H78="Muy Alta",L78="Catastrófico")),"Extremo",""))))</f>
        <v>Alto</v>
      </c>
      <c r="O78" s="57">
        <v>1</v>
      </c>
      <c r="P78" s="200" t="s">
        <v>609</v>
      </c>
      <c r="Q78" s="200" t="s">
        <v>610</v>
      </c>
      <c r="R78" s="60" t="str">
        <f t="shared" si="17"/>
        <v>Probabilidad</v>
      </c>
      <c r="S78" s="61" t="s">
        <v>63</v>
      </c>
      <c r="T78" s="61" t="s">
        <v>64</v>
      </c>
      <c r="U78" s="62" t="str">
        <f t="shared" si="18"/>
        <v>40%</v>
      </c>
      <c r="V78" s="61" t="s">
        <v>65</v>
      </c>
      <c r="W78" s="61" t="s">
        <v>66</v>
      </c>
      <c r="X78" s="61" t="s">
        <v>67</v>
      </c>
      <c r="Y78" s="113">
        <f>IFERROR(IF(R78="Probabilidad",(I78-(+I78*U78)),IF(R78="Impacto",I78,"")),"")</f>
        <v>0.36</v>
      </c>
      <c r="Z78" s="64" t="str">
        <f>IFERROR(IF(Y78="","",IF(Y78&lt;=0.2,"Muy Baja",IF(Y78&lt;=0.4,"Baja",IF(Y78&lt;=0.6,"Media",IF(Y78&lt;=0.8,"Alta","Muy Alta"))))),"")</f>
        <v>Baja</v>
      </c>
      <c r="AA78" s="62">
        <f>+Y78</f>
        <v>0.36</v>
      </c>
      <c r="AB78" s="64" t="str">
        <f>IFERROR(IF(AC78="","",IF(AC78&lt;=0.2,"Leve",IF(AC78&lt;=0.4,"Menor",IF(AC78&lt;=0.6,"Moderado",IF(AC78&lt;=0.8,"Mayor","Catastrófico"))))),"")</f>
        <v>Mayor</v>
      </c>
      <c r="AC78" s="62">
        <f>IFERROR(IF(R78="Impacto",(M78-(+M78*U78)),IF(R78="Probabilidad",M78,"")),"")</f>
        <v>0.8</v>
      </c>
      <c r="AD78" s="65" t="str">
        <f>IFERROR(IF(OR(AND(Z78="Muy Baja",AB78="Leve"),AND(Z78="Muy Baja",AB78="Menor"),AND(Z78="Baja",AB78="Leve")),"Bajo",IF(OR(AND(Z78="Muy baja",AB78="Moderado"),AND(Z78="Baja",AB78="Menor"),AND(Z78="Baja",AB78="Moderado"),AND(Z78="Media",AB78="Leve"),AND(Z78="Media",AB78="Menor"),AND(Z78="Media",AB78="Moderado"),AND(Z78="Alta",AB78="Leve"),AND(Z78="Alta",AB78="Menor")),"Moderado",IF(OR(AND(Z78="Muy Baja",AB78="Mayor"),AND(Z78="Baja",AB78="Mayor"),AND(Z78="Media",AB78="Mayor"),AND(Z78="Alta",AB78="Moderado"),AND(Z78="Alta",AB78="Mayor"),AND(Z78="Muy Alta",AB78="Leve"),AND(Z78="Muy Alta",AB78="Menor"),AND(Z78="Muy Alta",AB78="Moderado"),AND(Z78="Muy Alta",AB78="Mayor")),"Alto",IF(OR(AND(Z78="Muy Baja",AB78="Catastrófico"),AND(Z78="Baja",AB78="Catastrófico"),AND(Z78="Media",AB78="Catastrófico"),AND(Z78="Alta",AB78="Catastrófico"),AND(Z78="Muy Alta",AB78="Catastrófico")),"Extremo","")))),"")</f>
        <v>Alto</v>
      </c>
      <c r="AE78" s="61" t="s">
        <v>160</v>
      </c>
      <c r="AF78" s="138"/>
      <c r="AG78" s="109"/>
      <c r="AH78" s="107"/>
      <c r="AI78" s="107"/>
      <c r="AJ78" s="138"/>
      <c r="AK78" s="109"/>
      <c r="AL78" s="226"/>
    </row>
    <row r="79" spans="1:38" ht="93" thickBot="1" x14ac:dyDescent="0.35">
      <c r="A79" s="475">
        <v>4</v>
      </c>
      <c r="B79" s="476" t="s">
        <v>89</v>
      </c>
      <c r="C79" s="567" t="s">
        <v>611</v>
      </c>
      <c r="D79" s="567" t="s">
        <v>612</v>
      </c>
      <c r="E79" s="568" t="s">
        <v>613</v>
      </c>
      <c r="F79" s="476" t="s">
        <v>59</v>
      </c>
      <c r="G79" s="474">
        <v>1500</v>
      </c>
      <c r="H79" s="480" t="str">
        <f>IF(G79&lt;=0,"",IF(G79&lt;=2,"Muy Baja",IF(G79&lt;=24,"Baja",IF(G79&lt;=500,"Media",IF(G79&lt;=5000,"Alta","Muy Alta")))))</f>
        <v>Alta</v>
      </c>
      <c r="I79" s="472">
        <f>IF(H79="","",IF(H79="Muy Baja",0.2,IF(H79="Baja",0.4,IF(H79="Media",0.6,IF(H79="Alta",0.8,IF(H79="Muy Alta",1,))))))</f>
        <v>0.8</v>
      </c>
      <c r="J79" s="479" t="s">
        <v>198</v>
      </c>
      <c r="K79" s="472" t="str">
        <f>IF(NOT(ISERROR(MATCH(J79,'[12]Tabla Impacto'!$B$221:$B$223,0))),'[12]Tabla Impacto'!$F$223&amp;"Por favor no seleccionar los criterios de impacto(Afectación Económica o presupuestal y Pérdida Reputacional)",J79)</f>
        <v xml:space="preserve">     El riesgo afecta la imagen de de la entidad con efecto publicitario sostenido a nivel de sector administrativo, nivel departamental o municipal</v>
      </c>
      <c r="L79" s="480" t="str">
        <f>IF(OR(K79='[12]Tabla Impacto'!$C$11,K79='[12]Tabla Impacto'!$D$11),"Leve",IF(OR(K79='[12]Tabla Impacto'!$C$12,K79='[12]Tabla Impacto'!$D$12),"Menor",IF(OR(K79='[12]Tabla Impacto'!$C$13,K79='[12]Tabla Impacto'!$D$13),"Moderado",IF(OR(K79='[12]Tabla Impacto'!$C$14,K79='[12]Tabla Impacto'!$D$14),"Mayor",IF(OR(K79='[12]Tabla Impacto'!$C$15,K79='[12]Tabla Impacto'!$D$15),"Catastrófico","")))))</f>
        <v>Mayor</v>
      </c>
      <c r="M79" s="472">
        <f>IF(L79="","",IF(L79="Leve",0.2,IF(L79="Menor",0.4,IF(L79="Moderado",0.6,IF(L79="Mayor",0.8,IF(L79="Catastrófico",1,))))))</f>
        <v>0.8</v>
      </c>
      <c r="N79" s="481" t="str">
        <f>IF(OR(AND(H79="Muy Baja",L79="Leve"),AND(H79="Muy Baja",L79="Menor"),AND(H79="Baja",L79="Leve")),"Bajo",IF(OR(AND(H79="Muy baja",L79="Moderado"),AND(H79="Baja",L79="Menor"),AND(H79="Baja",L79="Moderado"),AND(H79="Media",L79="Leve"),AND(H79="Media",L79="Menor"),AND(H79="Media",L79="Moderado"),AND(H79="Alta",L79="Leve"),AND(H79="Alta",L79="Menor")),"Moderado",IF(OR(AND(H79="Muy Baja",L79="Mayor"),AND(H79="Baja",L79="Mayor"),AND(H79="Media",L79="Mayor"),AND(H79="Alta",L79="Moderado"),AND(H79="Alta",L79="Mayor"),AND(H79="Muy Alta",L79="Leve"),AND(H79="Muy Alta",L79="Menor"),AND(H79="Muy Alta",L79="Moderado"),AND(H79="Muy Alta",L79="Mayor")),"Alto",IF(OR(AND(H79="Muy Baja",L79="Catastrófico"),AND(H79="Baja",L79="Catastrófico"),AND(H79="Media",L79="Catastrófico"),AND(H79="Alta",L79="Catastrófico"),AND(H79="Muy Alta",L79="Catastrófico")),"Extremo",""))))</f>
        <v>Alto</v>
      </c>
      <c r="O79" s="71">
        <v>1</v>
      </c>
      <c r="P79" s="200" t="s">
        <v>614</v>
      </c>
      <c r="Q79" s="200" t="s">
        <v>507</v>
      </c>
      <c r="R79" s="227" t="str">
        <f t="shared" si="17"/>
        <v>Probabilidad</v>
      </c>
      <c r="S79" s="228" t="s">
        <v>63</v>
      </c>
      <c r="T79" s="228" t="s">
        <v>64</v>
      </c>
      <c r="U79" s="229" t="str">
        <f t="shared" si="18"/>
        <v>40%</v>
      </c>
      <c r="V79" s="228" t="s">
        <v>65</v>
      </c>
      <c r="W79" s="228" t="s">
        <v>167</v>
      </c>
      <c r="X79" s="228" t="s">
        <v>67</v>
      </c>
      <c r="Y79" s="230">
        <f>IFERROR(IF(R79="Probabilidad",(I79-(+I79*U79)),IF(R79="Impacto",I79,"")),"")</f>
        <v>0.48</v>
      </c>
      <c r="Z79" s="231" t="str">
        <f>IFERROR(IF(Y79="","",IF(Y79&lt;=0.2,"Muy Baja",IF(Y79&lt;=0.4,"Baja",IF(Y79&lt;=0.6,"Media",IF(Y79&lt;=0.8,"Alta","Muy Alta"))))),"")</f>
        <v>Media</v>
      </c>
      <c r="AA79" s="229">
        <f>+Y79</f>
        <v>0.48</v>
      </c>
      <c r="AB79" s="231" t="str">
        <f>IFERROR(IF(AC79="","",IF(AC79&lt;=0.2,"Leve",IF(AC79&lt;=0.4,"Menor",IF(AC79&lt;=0.6,"Moderado",IF(AC79&lt;=0.8,"Mayor","Catastrófico"))))),"")</f>
        <v>Mayor</v>
      </c>
      <c r="AC79" s="229">
        <f>IFERROR(IF(R79="Impacto",(M79-(+M79*U79)),IF(R79="Probabilidad",M79,"")),"")</f>
        <v>0.8</v>
      </c>
      <c r="AD79" s="232" t="str">
        <f>IFERROR(IF(OR(AND(Z79="Muy Baja",AB79="Leve"),AND(Z79="Muy Baja",AB79="Menor"),AND(Z79="Baja",AB79="Leve")),"Bajo",IF(OR(AND(Z79="Muy baja",AB79="Moderado"),AND(Z79="Baja",AB79="Menor"),AND(Z79="Baja",AB79="Moderado"),AND(Z79="Media",AB79="Leve"),AND(Z79="Media",AB79="Menor"),AND(Z79="Media",AB79="Moderado"),AND(Z79="Alta",AB79="Leve"),AND(Z79="Alta",AB79="Menor")),"Moderado",IF(OR(AND(Z79="Muy Baja",AB79="Mayor"),AND(Z79="Baja",AB79="Mayor"),AND(Z79="Media",AB79="Mayor"),AND(Z79="Alta",AB79="Moderado"),AND(Z79="Alta",AB79="Mayor"),AND(Z79="Muy Alta",AB79="Leve"),AND(Z79="Muy Alta",AB79="Menor"),AND(Z79="Muy Alta",AB79="Moderado"),AND(Z79="Muy Alta",AB79="Mayor")),"Alto",IF(OR(AND(Z79="Muy Baja",AB79="Catastrófico"),AND(Z79="Baja",AB79="Catastrófico"),AND(Z79="Media",AB79="Catastrófico"),AND(Z79="Alta",AB79="Catastrófico"),AND(Z79="Muy Alta",AB79="Catastrófico")),"Extremo","")))),"")</f>
        <v>Alto</v>
      </c>
      <c r="AE79" s="228" t="s">
        <v>160</v>
      </c>
      <c r="AF79" s="488"/>
      <c r="AG79" s="488"/>
      <c r="AH79" s="490"/>
      <c r="AI79" s="490"/>
      <c r="AJ79" s="490"/>
      <c r="AK79" s="492"/>
      <c r="AL79" s="110"/>
    </row>
    <row r="80" spans="1:38" ht="106.2" thickBot="1" x14ac:dyDescent="0.35">
      <c r="A80" s="475"/>
      <c r="B80" s="476"/>
      <c r="C80" s="567"/>
      <c r="D80" s="567"/>
      <c r="E80" s="568"/>
      <c r="F80" s="476"/>
      <c r="G80" s="474"/>
      <c r="H80" s="473"/>
      <c r="I80" s="470"/>
      <c r="J80" s="479"/>
      <c r="K80" s="470">
        <f>IF(NOT(ISERROR(MATCH(J80,_xlfn.ANCHORARRAY(E83),0))),#REF!&amp;"Por favor no seleccionar los criterios de impacto",J80)</f>
        <v>0</v>
      </c>
      <c r="L80" s="473"/>
      <c r="M80" s="470"/>
      <c r="N80" s="482"/>
      <c r="O80" s="57">
        <v>2</v>
      </c>
      <c r="P80" s="200" t="s">
        <v>615</v>
      </c>
      <c r="Q80" s="200" t="s">
        <v>517</v>
      </c>
      <c r="R80" s="60" t="str">
        <f t="shared" si="17"/>
        <v>Probabilidad</v>
      </c>
      <c r="S80" s="61" t="s">
        <v>63</v>
      </c>
      <c r="T80" s="61" t="s">
        <v>64</v>
      </c>
      <c r="U80" s="62" t="str">
        <f t="shared" si="18"/>
        <v>40%</v>
      </c>
      <c r="V80" s="61" t="s">
        <v>65</v>
      </c>
      <c r="W80" s="61" t="s">
        <v>167</v>
      </c>
      <c r="X80" s="61" t="s">
        <v>67</v>
      </c>
      <c r="Y80" s="105">
        <f>IFERROR(IF(AND(R79="Probabilidad",R80="Probabilidad"),(AA79-(+AA79*U80)),IF(R80="Probabilidad",(I79-(+I79*U80)),IF(R80="Impacto",AA79,""))),"")</f>
        <v>0.28799999999999998</v>
      </c>
      <c r="Z80" s="64" t="str">
        <f t="shared" si="19"/>
        <v>Baja</v>
      </c>
      <c r="AA80" s="62">
        <f t="shared" ref="AA80" si="23">+Y80</f>
        <v>0.28799999999999998</v>
      </c>
      <c r="AB80" s="64" t="str">
        <f t="shared" si="21"/>
        <v>Mayor</v>
      </c>
      <c r="AC80" s="62">
        <f>IFERROR(IF(AND(R79="Impacto",R80="Impacto"),(AC78-(+AC78*U80)),IF(R80="Impacto",($M$18-(+$M$18*U80)),IF(R80="Probabilidad",AC78,""))),"")</f>
        <v>0.8</v>
      </c>
      <c r="AD80" s="65" t="str">
        <f t="shared" ref="AD80" si="24">IFERROR(IF(OR(AND(Z80="Muy Baja",AB80="Leve"),AND(Z80="Muy Baja",AB80="Menor"),AND(Z80="Baja",AB80="Leve")),"Bajo",IF(OR(AND(Z80="Muy baja",AB80="Moderado"),AND(Z80="Baja",AB80="Menor"),AND(Z80="Baja",AB80="Moderado"),AND(Z80="Media",AB80="Leve"),AND(Z80="Media",AB80="Menor"),AND(Z80="Media",AB80="Moderado"),AND(Z80="Alta",AB80="Leve"),AND(Z80="Alta",AB80="Menor")),"Moderado",IF(OR(AND(Z80="Muy Baja",AB80="Mayor"),AND(Z80="Baja",AB80="Mayor"),AND(Z80="Media",AB80="Mayor"),AND(Z80="Alta",AB80="Moderado"),AND(Z80="Alta",AB80="Mayor"),AND(Z80="Muy Alta",AB80="Leve"),AND(Z80="Muy Alta",AB80="Menor"),AND(Z80="Muy Alta",AB80="Moderado"),AND(Z80="Muy Alta",AB80="Mayor")),"Alto",IF(OR(AND(Z80="Muy Baja",AB80="Catastrófico"),AND(Z80="Baja",AB80="Catastrófico"),AND(Z80="Media",AB80="Catastrófico"),AND(Z80="Alta",AB80="Catastrófico"),AND(Z80="Muy Alta",AB80="Catastrófico")),"Extremo","")))),"")</f>
        <v>Alto</v>
      </c>
      <c r="AE80" s="61" t="s">
        <v>160</v>
      </c>
      <c r="AF80" s="489"/>
      <c r="AG80" s="489"/>
      <c r="AH80" s="491"/>
      <c r="AI80" s="491"/>
      <c r="AJ80" s="491"/>
      <c r="AK80" s="493"/>
      <c r="AL80" s="110"/>
    </row>
    <row r="81" spans="1:38" ht="185.4" thickBot="1" x14ac:dyDescent="0.35">
      <c r="A81" s="475">
        <v>5</v>
      </c>
      <c r="B81" s="476" t="s">
        <v>55</v>
      </c>
      <c r="C81" s="567" t="s">
        <v>616</v>
      </c>
      <c r="D81" s="567" t="s">
        <v>617</v>
      </c>
      <c r="E81" s="568" t="s">
        <v>618</v>
      </c>
      <c r="F81" s="476" t="s">
        <v>154</v>
      </c>
      <c r="G81" s="474">
        <v>2500</v>
      </c>
      <c r="H81" s="473" t="str">
        <f>IF(G81&lt;=0,"",IF(G81&lt;=2,"Muy Baja",IF(G81&lt;=24,"Baja",IF(G81&lt;=500,"Media",IF(G81&lt;=5000,"Alta","Muy Alta")))))</f>
        <v>Alta</v>
      </c>
      <c r="I81" s="470">
        <f>IF(H81="","",IF(H81="Muy Baja",0.2,IF(H81="Baja",0.4,IF(H81="Media",0.6,IF(H81="Alta",0.8,IF(H81="Muy Alta",1,))))))</f>
        <v>0.8</v>
      </c>
      <c r="J81" s="479" t="s">
        <v>198</v>
      </c>
      <c r="K81" s="472" t="str">
        <f>IF(NOT(ISERROR(MATCH(J81,'[12]Tabla Impacto'!$B$221:$B$223,0))),'[12]Tabla Impacto'!$F$223&amp;"Por favor no seleccionar los criterios de impacto(Afectación Económica o presupuestal y Pérdida Reputacional)",J81)</f>
        <v xml:space="preserve">     El riesgo afecta la imagen de de la entidad con efecto publicitario sostenido a nivel de sector administrativo, nivel departamental o municipal</v>
      </c>
      <c r="L81" s="473" t="str">
        <f>IF(OR(K81='[12]Tabla Impacto'!$C$11,K81='[12]Tabla Impacto'!$D$11),"Leve",IF(OR(K81='[12]Tabla Impacto'!$C$12,K81='[12]Tabla Impacto'!$D$12),"Menor",IF(OR(K81='[12]Tabla Impacto'!$C$13,K81='[12]Tabla Impacto'!$D$13),"Moderado",IF(OR(K81='[12]Tabla Impacto'!$C$14,K81='[12]Tabla Impacto'!$D$14),"Mayor",IF(OR(K81='[12]Tabla Impacto'!$C$15,K81='[12]Tabla Impacto'!$D$15),"Catastrófico","")))))</f>
        <v>Mayor</v>
      </c>
      <c r="M81" s="470">
        <f>IF(L81="","",IF(L81="Leve",0.2,IF(L81="Menor",0.4,IF(L81="Moderado",0.6,IF(L81="Mayor",0.8,IF(L81="Catastrófico",1,))))))</f>
        <v>0.8</v>
      </c>
      <c r="N81" s="482" t="str">
        <f>IF(OR(AND(H81="Muy Baja",L81="Leve"),AND(H81="Muy Baja",L81="Menor"),AND(H81="Baja",L81="Leve")),"Bajo",IF(OR(AND(H81="Muy baja",L81="Moderado"),AND(H81="Baja",L81="Menor"),AND(H81="Baja",L81="Moderado"),AND(H81="Media",L81="Leve"),AND(H81="Media",L81="Menor"),AND(H81="Media",L81="Moderado"),AND(H81="Alta",L81="Leve"),AND(H81="Alta",L81="Menor")),"Moderado",IF(OR(AND(H81="Muy Baja",L81="Mayor"),AND(H81="Baja",L81="Mayor"),AND(H81="Media",L81="Mayor"),AND(H81="Alta",L81="Moderado"),AND(H81="Alta",L81="Mayor"),AND(H81="Muy Alta",L81="Leve"),AND(H81="Muy Alta",L81="Menor"),AND(H81="Muy Alta",L81="Moderado"),AND(H81="Muy Alta",L81="Mayor")),"Alto",IF(OR(AND(H81="Muy Baja",L81="Catastrófico"),AND(H81="Baja",L81="Catastrófico"),AND(H81="Media",L81="Catastrófico"),AND(H81="Alta",L81="Catastrófico"),AND(H81="Muy Alta",L81="Catastrófico")),"Extremo",""))))</f>
        <v>Alto</v>
      </c>
      <c r="O81" s="57">
        <v>1</v>
      </c>
      <c r="P81" s="200" t="s">
        <v>619</v>
      </c>
      <c r="Q81" s="200" t="s">
        <v>620</v>
      </c>
      <c r="R81" s="60" t="str">
        <f t="shared" si="17"/>
        <v>Probabilidad</v>
      </c>
      <c r="S81" s="61" t="s">
        <v>63</v>
      </c>
      <c r="T81" s="61" t="s">
        <v>64</v>
      </c>
      <c r="U81" s="62" t="str">
        <f t="shared" si="18"/>
        <v>40%</v>
      </c>
      <c r="V81" s="61" t="s">
        <v>95</v>
      </c>
      <c r="W81" s="61" t="s">
        <v>167</v>
      </c>
      <c r="X81" s="61" t="s">
        <v>67</v>
      </c>
      <c r="Y81" s="105">
        <f>IFERROR(IF(R81="Probabilidad",(I81-(+I81*U81)),IF(R81="Impacto",I81,"")),"")</f>
        <v>0.48</v>
      </c>
      <c r="Z81" s="64" t="str">
        <f>IFERROR(IF(Y81="","",IF(Y81&lt;=0.2,"Muy Baja",IF(Y81&lt;=0.4,"Baja",IF(Y81&lt;=0.6,"Media",IF(Y81&lt;=0.8,"Alta","Muy Alta"))))),"")</f>
        <v>Media</v>
      </c>
      <c r="AA81" s="62">
        <f>+Y81</f>
        <v>0.48</v>
      </c>
      <c r="AB81" s="64" t="str">
        <f>IFERROR(IF(AC81="","",IF(AC81&lt;=0.2,"Leve",IF(AC81&lt;=0.4,"Menor",IF(AC81&lt;=0.6,"Moderado",IF(AC81&lt;=0.8,"Mayor","Catastrófico"))))),"")</f>
        <v>Mayor</v>
      </c>
      <c r="AC81" s="62">
        <f>IFERROR(IF(R81="Impacto",(M81-(+M81*U81)),IF(R81="Probabilidad",M81,"")),"")</f>
        <v>0.8</v>
      </c>
      <c r="AD81" s="65" t="str">
        <f>IFERROR(IF(OR(AND(Z81="Muy Baja",AB81="Leve"),AND(Z81="Muy Baja",AB81="Menor"),AND(Z81="Baja",AB81="Leve")),"Bajo",IF(OR(AND(Z81="Muy baja",AB81="Moderado"),AND(Z81="Baja",AB81="Menor"),AND(Z81="Baja",AB81="Moderado"),AND(Z81="Media",AB81="Leve"),AND(Z81="Media",AB81="Menor"),AND(Z81="Media",AB81="Moderado"),AND(Z81="Alta",AB81="Leve"),AND(Z81="Alta",AB81="Menor")),"Moderado",IF(OR(AND(Z81="Muy Baja",AB81="Mayor"),AND(Z81="Baja",AB81="Mayor"),AND(Z81="Media",AB81="Mayor"),AND(Z81="Alta",AB81="Moderado"),AND(Z81="Alta",AB81="Mayor"),AND(Z81="Muy Alta",AB81="Leve"),AND(Z81="Muy Alta",AB81="Menor"),AND(Z81="Muy Alta",AB81="Moderado"),AND(Z81="Muy Alta",AB81="Mayor")),"Alto",IF(OR(AND(Z81="Muy Baja",AB81="Catastrófico"),AND(Z81="Baja",AB81="Catastrófico"),AND(Z81="Media",AB81="Catastrófico"),AND(Z81="Alta",AB81="Catastrófico"),AND(Z81="Muy Alta",AB81="Catastrófico")),"Extremo","")))),"")</f>
        <v>Alto</v>
      </c>
      <c r="AE81" s="61" t="s">
        <v>160</v>
      </c>
      <c r="AF81" s="138"/>
      <c r="AG81" s="109"/>
      <c r="AH81" s="107"/>
      <c r="AI81" s="107"/>
      <c r="AJ81" s="138"/>
      <c r="AK81" s="109"/>
      <c r="AL81" s="110"/>
    </row>
    <row r="82" spans="1:38" ht="317.39999999999998" thickBot="1" x14ac:dyDescent="0.35">
      <c r="A82" s="475"/>
      <c r="B82" s="476"/>
      <c r="C82" s="567"/>
      <c r="D82" s="567"/>
      <c r="E82" s="568"/>
      <c r="F82" s="476"/>
      <c r="G82" s="474"/>
      <c r="H82" s="473"/>
      <c r="I82" s="470"/>
      <c r="J82" s="479"/>
      <c r="K82" s="470">
        <f>IF(NOT(ISERROR(MATCH(J82,_xlfn.ANCHORARRAY(E85),0))),#REF!&amp;"Por favor no seleccionar los criterios de impacto",J82)</f>
        <v>0</v>
      </c>
      <c r="L82" s="473"/>
      <c r="M82" s="470"/>
      <c r="N82" s="482"/>
      <c r="O82" s="57">
        <v>2</v>
      </c>
      <c r="P82" s="200" t="s">
        <v>621</v>
      </c>
      <c r="Q82" s="200" t="s">
        <v>622</v>
      </c>
      <c r="R82" s="60" t="str">
        <f t="shared" si="17"/>
        <v>Probabilidad</v>
      </c>
      <c r="S82" s="61" t="s">
        <v>206</v>
      </c>
      <c r="T82" s="61" t="s">
        <v>64</v>
      </c>
      <c r="U82" s="62" t="str">
        <f t="shared" si="18"/>
        <v>30%</v>
      </c>
      <c r="V82" s="61" t="s">
        <v>95</v>
      </c>
      <c r="W82" s="61" t="s">
        <v>66</v>
      </c>
      <c r="X82" s="61" t="s">
        <v>67</v>
      </c>
      <c r="Y82" s="105">
        <f>IFERROR(IF(AND(R81="Probabilidad",R82="Probabilidad"),(AA81-(+AA81*U82)),IF(R82="Probabilidad",(I81-(+I81*U82)),IF(R82="Impacto",AA81,""))),"")</f>
        <v>0.33599999999999997</v>
      </c>
      <c r="Z82" s="64" t="str">
        <f t="shared" si="19"/>
        <v>Baja</v>
      </c>
      <c r="AA82" s="62">
        <f t="shared" ref="AA82" si="25">+Y82</f>
        <v>0.33599999999999997</v>
      </c>
      <c r="AB82" s="64" t="str">
        <f t="shared" si="21"/>
        <v>Mayor</v>
      </c>
      <c r="AC82" s="62">
        <f>IFERROR(IF(AND(R81="Impacto",R82="Impacto"),(AC79-(+AC79*U82)),IF(R82="Impacto",($M$20-(+$M$20*U82)),IF(R82="Probabilidad",AC79,""))),"")</f>
        <v>0.8</v>
      </c>
      <c r="AD82" s="65" t="str">
        <f t="shared" ref="AD82" si="26">IFERROR(IF(OR(AND(Z82="Muy Baja",AB82="Leve"),AND(Z82="Muy Baja",AB82="Menor"),AND(Z82="Baja",AB82="Leve")),"Bajo",IF(OR(AND(Z82="Muy baja",AB82="Moderado"),AND(Z82="Baja",AB82="Menor"),AND(Z82="Baja",AB82="Moderado"),AND(Z82="Media",AB82="Leve"),AND(Z82="Media",AB82="Menor"),AND(Z82="Media",AB82="Moderado"),AND(Z82="Alta",AB82="Leve"),AND(Z82="Alta",AB82="Menor")),"Moderado",IF(OR(AND(Z82="Muy Baja",AB82="Mayor"),AND(Z82="Baja",AB82="Mayor"),AND(Z82="Media",AB82="Mayor"),AND(Z82="Alta",AB82="Moderado"),AND(Z82="Alta",AB82="Mayor"),AND(Z82="Muy Alta",AB82="Leve"),AND(Z82="Muy Alta",AB82="Menor"),AND(Z82="Muy Alta",AB82="Moderado"),AND(Z82="Muy Alta",AB82="Mayor")),"Alto",IF(OR(AND(Z82="Muy Baja",AB82="Catastrófico"),AND(Z82="Baja",AB82="Catastrófico"),AND(Z82="Media",AB82="Catastrófico"),AND(Z82="Alta",AB82="Catastrófico"),AND(Z82="Muy Alta",AB82="Catastrófico")),"Extremo","")))),"")</f>
        <v>Alto</v>
      </c>
      <c r="AE82" s="61" t="s">
        <v>160</v>
      </c>
      <c r="AF82" s="138"/>
      <c r="AG82" s="109"/>
      <c r="AH82" s="107"/>
      <c r="AI82" s="107"/>
      <c r="AJ82" s="138"/>
      <c r="AK82" s="109"/>
      <c r="AL82" s="110"/>
    </row>
    <row r="83" spans="1:38" ht="185.4" thickBot="1" x14ac:dyDescent="0.35">
      <c r="A83" s="475">
        <v>6</v>
      </c>
      <c r="B83" s="476" t="s">
        <v>55</v>
      </c>
      <c r="C83" s="567" t="s">
        <v>623</v>
      </c>
      <c r="D83" s="567" t="s">
        <v>617</v>
      </c>
      <c r="E83" s="567" t="s">
        <v>624</v>
      </c>
      <c r="F83" s="476" t="s">
        <v>154</v>
      </c>
      <c r="G83" s="474">
        <v>2500</v>
      </c>
      <c r="H83" s="473" t="str">
        <f>IF(G83&lt;=0,"",IF(G83&lt;=2,"Muy Baja",IF(G83&lt;=24,"Baja",IF(G83&lt;=500,"Media",IF(G83&lt;=5000,"Alta","Muy Alta")))))</f>
        <v>Alta</v>
      </c>
      <c r="I83" s="470">
        <f>IF(H83="","",IF(H83="Muy Baja",0.2,IF(H83="Baja",0.4,IF(H83="Media",0.6,IF(H83="Alta",0.8,IF(H83="Muy Alta",1,))))))</f>
        <v>0.8</v>
      </c>
      <c r="J83" s="479" t="s">
        <v>351</v>
      </c>
      <c r="K83" s="479" t="str">
        <f>IF(NOT(ISERROR(MATCH(J83,'[12]Tabla Impacto'!$B$221:$B$223,0))),'[12]Tabla Impacto'!$F$223&amp;"Por favor no seleccionar los criterios de impacto(Afectación Económica o presupuestal y Pérdida Reputacional)",J83)</f>
        <v xml:space="preserve">     El riesgo afecta la imagen de la entidad a nivel nacional, con efecto publicitarios sostenible a nivel país</v>
      </c>
      <c r="L83" s="485" t="str">
        <f>IF(OR(K83='[12]Tabla Impacto'!$C$11,K83='[12]Tabla Impacto'!$D$11),"Leve",IF(OR(K83='[12]Tabla Impacto'!$C$12,K83='[12]Tabla Impacto'!$D$12),"Menor",IF(OR(K83='[12]Tabla Impacto'!$C$13,K83='[12]Tabla Impacto'!$D$13),"Moderado",IF(OR(K83='[12]Tabla Impacto'!$C$14,K83='[12]Tabla Impacto'!$D$14),"Mayor",IF(OR(K83='[12]Tabla Impacto'!$C$15,K83='[12]Tabla Impacto'!$D$15),"Catastrófico","")))))</f>
        <v>Catastrófico</v>
      </c>
      <c r="M83" s="483">
        <f>IF(L83="","",IF(L83="Leve",0.2,IF(L83="Menor",0.4,IF(L83="Moderado",0.6,IF(L83="Mayor",0.8,IF(L83="Catastrófico",1,))))))</f>
        <v>1</v>
      </c>
      <c r="N83" s="484" t="str">
        <f>IF(OR(AND(H83="Muy Baja",L83="Leve"),AND(H83="Muy Baja",L83="Menor"),AND(H83="Baja",L83="Leve")),"Bajo",IF(OR(AND(H83="Muy baja",L83="Moderado"),AND(H83="Baja",L83="Menor"),AND(H83="Baja",L83="Moderado"),AND(H83="Media",L83="Leve"),AND(H83="Media",L83="Menor"),AND(H83="Media",L83="Moderado"),AND(H83="Alta",L83="Leve"),AND(H83="Alta",L83="Menor")),"Moderado",IF(OR(AND(H83="Muy Baja",L83="Mayor"),AND(H83="Baja",L83="Mayor"),AND(H83="Media",L83="Mayor"),AND(H83="Alta",L83="Moderado"),AND(H83="Alta",L83="Mayor"),AND(H83="Muy Alta",L83="Leve"),AND(H83="Muy Alta",L83="Menor"),AND(H83="Muy Alta",L83="Moderado"),AND(H83="Muy Alta",L83="Mayor")),"Alto",IF(OR(AND(H83="Muy Baja",L83="Catastrófico"),AND(H83="Baja",L83="Catastrófico"),AND(H83="Media",L83="Catastrófico"),AND(H83="Alta",L83="Catastrófico"),AND(H83="Muy Alta",L83="Catastrófico")),"Extremo",""))))</f>
        <v>Extremo</v>
      </c>
      <c r="O83" s="57">
        <v>1</v>
      </c>
      <c r="P83" s="200" t="s">
        <v>619</v>
      </c>
      <c r="Q83" s="200" t="s">
        <v>620</v>
      </c>
      <c r="R83" s="60" t="str">
        <f t="shared" si="17"/>
        <v>Probabilidad</v>
      </c>
      <c r="S83" s="61" t="s">
        <v>63</v>
      </c>
      <c r="T83" s="61" t="s">
        <v>64</v>
      </c>
      <c r="U83" s="62" t="str">
        <f t="shared" si="18"/>
        <v>40%</v>
      </c>
      <c r="V83" s="61" t="s">
        <v>65</v>
      </c>
      <c r="W83" s="61" t="s">
        <v>167</v>
      </c>
      <c r="X83" s="61" t="s">
        <v>67</v>
      </c>
      <c r="Y83" s="105">
        <f>IFERROR(IF(R83="Probabilidad",(I83-(+I83*U83)),IF(R83="Impacto",I83,"")),"")</f>
        <v>0.48</v>
      </c>
      <c r="Z83" s="64" t="str">
        <f>IFERROR(IF(Y83="","",IF(Y83&lt;=0.2,"Muy Baja",IF(Y83&lt;=0.4,"Baja",IF(Y83&lt;=0.6,"Media",IF(Y83&lt;=0.8,"Alta","Muy Alta"))))),"")</f>
        <v>Media</v>
      </c>
      <c r="AA83" s="62">
        <f>+Y83</f>
        <v>0.48</v>
      </c>
      <c r="AB83" s="64" t="str">
        <f>IFERROR(IF(AC83="","",IF(AC83&lt;=0.2,"Leve",IF(AC83&lt;=0.4,"Menor",IF(AC83&lt;=0.6,"Moderado",IF(AC83&lt;=0.8,"Mayor","Catastrófico"))))),"")</f>
        <v>Catastrófico</v>
      </c>
      <c r="AC83" s="62">
        <f>IFERROR(IF(R83="Impacto",(M83-(+M83*U83)),IF(R83="Probabilidad",M83,"")),"")</f>
        <v>1</v>
      </c>
      <c r="AD83" s="65" t="str">
        <f>IFERROR(IF(OR(AND(Z83="Muy Baja",AB83="Leve"),AND(Z83="Muy Baja",AB83="Menor"),AND(Z83="Baja",AB83="Leve")),"Bajo",IF(OR(AND(Z83="Muy baja",AB83="Moderado"),AND(Z83="Baja",AB83="Menor"),AND(Z83="Baja",AB83="Moderado"),AND(Z83="Media",AB83="Leve"),AND(Z83="Media",AB83="Menor"),AND(Z83="Media",AB83="Moderado"),AND(Z83="Alta",AB83="Leve"),AND(Z83="Alta",AB83="Menor")),"Moderado",IF(OR(AND(Z83="Muy Baja",AB83="Mayor"),AND(Z83="Baja",AB83="Mayor"),AND(Z83="Media",AB83="Mayor"),AND(Z83="Alta",AB83="Moderado"),AND(Z83="Alta",AB83="Mayor"),AND(Z83="Muy Alta",AB83="Leve"),AND(Z83="Muy Alta",AB83="Menor"),AND(Z83="Muy Alta",AB83="Moderado"),AND(Z83="Muy Alta",AB83="Mayor")),"Alto",IF(OR(AND(Z83="Muy Baja",AB83="Catastrófico"),AND(Z83="Baja",AB83="Catastrófico"),AND(Z83="Media",AB83="Catastrófico"),AND(Z83="Alta",AB83="Catastrófico"),AND(Z83="Muy Alta",AB83="Catastrófico")),"Extremo","")))),"")</f>
        <v>Extremo</v>
      </c>
      <c r="AE83" s="61" t="s">
        <v>160</v>
      </c>
      <c r="AF83" s="138"/>
      <c r="AG83" s="109"/>
      <c r="AH83" s="107"/>
      <c r="AI83" s="107"/>
      <c r="AJ83" s="138"/>
      <c r="AK83" s="109"/>
      <c r="AL83" s="110"/>
    </row>
    <row r="84" spans="1:38" ht="317.39999999999998" thickBot="1" x14ac:dyDescent="0.35">
      <c r="A84" s="475"/>
      <c r="B84" s="476"/>
      <c r="C84" s="567"/>
      <c r="D84" s="567"/>
      <c r="E84" s="567"/>
      <c r="F84" s="476"/>
      <c r="G84" s="474"/>
      <c r="H84" s="473"/>
      <c r="I84" s="470"/>
      <c r="J84" s="479"/>
      <c r="K84" s="479">
        <f>IF(NOT(ISERROR(MATCH(J84,_xlfn.ANCHORARRAY(E86),0))),#REF!&amp;"Por favor no seleccionar los criterios de impacto",J84)</f>
        <v>0</v>
      </c>
      <c r="L84" s="480"/>
      <c r="M84" s="472"/>
      <c r="N84" s="481"/>
      <c r="O84" s="57">
        <v>2</v>
      </c>
      <c r="P84" s="200" t="s">
        <v>625</v>
      </c>
      <c r="Q84" s="200" t="s">
        <v>626</v>
      </c>
      <c r="R84" s="60" t="str">
        <f t="shared" si="17"/>
        <v>Probabilidad</v>
      </c>
      <c r="S84" s="61" t="s">
        <v>63</v>
      </c>
      <c r="T84" s="61" t="s">
        <v>64</v>
      </c>
      <c r="U84" s="62" t="str">
        <f t="shared" si="18"/>
        <v>40%</v>
      </c>
      <c r="V84" s="61" t="s">
        <v>65</v>
      </c>
      <c r="W84" s="61" t="s">
        <v>66</v>
      </c>
      <c r="X84" s="61" t="s">
        <v>67</v>
      </c>
      <c r="Y84" s="105">
        <f>IFERROR(IF(AND(R83="Probabilidad",R84="Probabilidad"),(AA83-(+AA83*U84)),IF(R84="Probabilidad",(I83-(+I83*U84)),IF(R84="Impacto",AA83,""))),"")</f>
        <v>0.28799999999999998</v>
      </c>
      <c r="Z84" s="64" t="str">
        <f t="shared" si="19"/>
        <v>Baja</v>
      </c>
      <c r="AA84" s="62">
        <f t="shared" ref="AA84" si="27">+Y84</f>
        <v>0.28799999999999998</v>
      </c>
      <c r="AB84" s="64" t="str">
        <f t="shared" si="21"/>
        <v>Mayor</v>
      </c>
      <c r="AC84" s="62">
        <f>IFERROR(IF(AND(R83="Impacto",R84="Impacto"),(AC81-(+AC81*U84)),IF(R84="Impacto",($M$22-(+$M$22*U84)),IF(R84="Probabilidad",AC81,""))),"")</f>
        <v>0.8</v>
      </c>
      <c r="AD84" s="65" t="str">
        <f t="shared" ref="AD84" si="28">IFERROR(IF(OR(AND(Z84="Muy Baja",AB84="Leve"),AND(Z84="Muy Baja",AB84="Menor"),AND(Z84="Baja",AB84="Leve")),"Bajo",IF(OR(AND(Z84="Muy baja",AB84="Moderado"),AND(Z84="Baja",AB84="Menor"),AND(Z84="Baja",AB84="Moderado"),AND(Z84="Media",AB84="Leve"),AND(Z84="Media",AB84="Menor"),AND(Z84="Media",AB84="Moderado"),AND(Z84="Alta",AB84="Leve"),AND(Z84="Alta",AB84="Menor")),"Moderado",IF(OR(AND(Z84="Muy Baja",AB84="Mayor"),AND(Z84="Baja",AB84="Mayor"),AND(Z84="Media",AB84="Mayor"),AND(Z84="Alta",AB84="Moderado"),AND(Z84="Alta",AB84="Mayor"),AND(Z84="Muy Alta",AB84="Leve"),AND(Z84="Muy Alta",AB84="Menor"),AND(Z84="Muy Alta",AB84="Moderado"),AND(Z84="Muy Alta",AB84="Mayor")),"Alto",IF(OR(AND(Z84="Muy Baja",AB84="Catastrófico"),AND(Z84="Baja",AB84="Catastrófico"),AND(Z84="Media",AB84="Catastrófico"),AND(Z84="Alta",AB84="Catastrófico"),AND(Z84="Muy Alta",AB84="Catastrófico")),"Extremo","")))),"")</f>
        <v>Alto</v>
      </c>
      <c r="AE84" s="61" t="s">
        <v>160</v>
      </c>
      <c r="AF84" s="138"/>
      <c r="AG84" s="109"/>
      <c r="AH84" s="107"/>
      <c r="AI84" s="107"/>
      <c r="AJ84" s="138"/>
      <c r="AK84" s="109"/>
      <c r="AL84" s="110"/>
    </row>
    <row r="85" spans="1:38" ht="238.2" thickBot="1" x14ac:dyDescent="0.35">
      <c r="A85" s="57">
        <v>7</v>
      </c>
      <c r="B85" s="138" t="s">
        <v>89</v>
      </c>
      <c r="C85" s="138" t="s">
        <v>627</v>
      </c>
      <c r="D85" s="138" t="s">
        <v>628</v>
      </c>
      <c r="E85" s="139" t="s">
        <v>629</v>
      </c>
      <c r="F85" s="138" t="s">
        <v>59</v>
      </c>
      <c r="G85" s="109">
        <v>200</v>
      </c>
      <c r="H85" s="207" t="str">
        <f>IF(G85&lt;=0,"",IF(G85&lt;=2,"Muy Baja",IF(G85&lt;=24,"Baja",IF(G85&lt;=500,"Media",IF(G85&lt;=5000,"Alta","Muy Alta")))))</f>
        <v>Media</v>
      </c>
      <c r="I85" s="208">
        <f>IF(H85="","",IF(H85="Muy Baja",0.2,IF(H85="Baja",0.4,IF(H85="Media",0.6,IF(H85="Alta",0.8,IF(H85="Muy Alta",1,))))))</f>
        <v>0.6</v>
      </c>
      <c r="J85" s="209" t="s">
        <v>198</v>
      </c>
      <c r="K85" s="208" t="str">
        <f>IF(NOT(ISERROR(MATCH(J85,'[12]Tabla Impacto'!$B$221:$B$223,0))),'[12]Tabla Impacto'!$F$223&amp;"Por favor no seleccionar los criterios de impacto(Afectación Económica o presupuestal y Pérdida Reputacional)",J85)</f>
        <v xml:space="preserve">     El riesgo afecta la imagen de de la entidad con efecto publicitario sostenido a nivel de sector administrativo, nivel departamental o municipal</v>
      </c>
      <c r="L85" s="207" t="str">
        <f>IF(OR(K85='[12]Tabla Impacto'!$C$11,K85='[12]Tabla Impacto'!$D$11),"Leve",IF(OR(K85='[12]Tabla Impacto'!$C$12,K85='[12]Tabla Impacto'!$D$12),"Menor",IF(OR(K85='[12]Tabla Impacto'!$C$13,K85='[12]Tabla Impacto'!$D$13),"Moderado",IF(OR(K85='[12]Tabla Impacto'!$C$14,K85='[12]Tabla Impacto'!$D$14),"Mayor",IF(OR(K85='[12]Tabla Impacto'!$C$15,K85='[12]Tabla Impacto'!$D$15),"Catastrófico","")))))</f>
        <v>Mayor</v>
      </c>
      <c r="M85" s="208">
        <f>IF(L85="","",IF(L85="Leve",0.2,IF(L85="Menor",0.4,IF(L85="Moderado",0.6,IF(L85="Mayor",0.8,IF(L85="Catastrófico",1,))))))</f>
        <v>0.8</v>
      </c>
      <c r="N85" s="225" t="str">
        <f>IF(OR(AND(H85="Muy Baja",L85="Leve"),AND(H85="Muy Baja",L85="Menor"),AND(H85="Baja",L85="Leve")),"Bajo",IF(OR(AND(H85="Muy baja",L85="Moderado"),AND(H85="Baja",L85="Menor"),AND(H85="Baja",L85="Moderado"),AND(H85="Media",L85="Leve"),AND(H85="Media",L85="Menor"),AND(H85="Media",L85="Moderado"),AND(H85="Alta",L85="Leve"),AND(H85="Alta",L85="Menor")),"Moderado",IF(OR(AND(H85="Muy Baja",L85="Mayor"),AND(H85="Baja",L85="Mayor"),AND(H85="Media",L85="Mayor"),AND(H85="Alta",L85="Moderado"),AND(H85="Alta",L85="Mayor"),AND(H85="Muy Alta",L85="Leve"),AND(H85="Muy Alta",L85="Menor"),AND(H85="Muy Alta",L85="Moderado"),AND(H85="Muy Alta",L85="Mayor")),"Alto",IF(OR(AND(H85="Muy Baja",L85="Catastrófico"),AND(H85="Baja",L85="Catastrófico"),AND(H85="Media",L85="Catastrófico"),AND(H85="Alta",L85="Catastrófico"),AND(H85="Muy Alta",L85="Catastrófico")),"Extremo",""))))</f>
        <v>Alto</v>
      </c>
      <c r="O85" s="57">
        <v>1</v>
      </c>
      <c r="P85" s="200" t="s">
        <v>630</v>
      </c>
      <c r="Q85" s="200" t="s">
        <v>631</v>
      </c>
      <c r="R85" s="60" t="str">
        <f t="shared" si="17"/>
        <v>Probabilidad</v>
      </c>
      <c r="S85" s="61" t="s">
        <v>206</v>
      </c>
      <c r="T85" s="61" t="s">
        <v>64</v>
      </c>
      <c r="U85" s="62" t="str">
        <f t="shared" si="18"/>
        <v>30%</v>
      </c>
      <c r="V85" s="61" t="s">
        <v>65</v>
      </c>
      <c r="W85" s="61" t="s">
        <v>66</v>
      </c>
      <c r="X85" s="61" t="s">
        <v>67</v>
      </c>
      <c r="Y85" s="105">
        <f>IFERROR(IF(R85="Probabilidad",(I85-(+I85*U85)),IF(R85="Impacto",I85,"")),"")</f>
        <v>0.42</v>
      </c>
      <c r="Z85" s="64" t="str">
        <f>IFERROR(IF(Y85="","",IF(Y85&lt;=0.2,"Muy Baja",IF(Y85&lt;=0.4,"Baja",IF(Y85&lt;=0.6,"Media",IF(Y85&lt;=0.8,"Alta","Muy Alta"))))),"")</f>
        <v>Media</v>
      </c>
      <c r="AA85" s="62">
        <f>+Y85</f>
        <v>0.42</v>
      </c>
      <c r="AB85" s="64" t="str">
        <f>IFERROR(IF(AC85="","",IF(AC85&lt;=0.2,"Leve",IF(AC85&lt;=0.4,"Menor",IF(AC85&lt;=0.6,"Moderado",IF(AC85&lt;=0.8,"Mayor","Catastrófico"))))),"")</f>
        <v>Mayor</v>
      </c>
      <c r="AC85" s="62">
        <f>IFERROR(IF(R85="Impacto",(M85-(+M85*U85)),IF(R85="Probabilidad",M85,"")),"")</f>
        <v>0.8</v>
      </c>
      <c r="AD85" s="65" t="str">
        <f>IFERROR(IF(OR(AND(Z85="Muy Baja",AB85="Leve"),AND(Z85="Muy Baja",AB85="Menor"),AND(Z85="Baja",AB85="Leve")),"Bajo",IF(OR(AND(Z85="Muy baja",AB85="Moderado"),AND(Z85="Baja",AB85="Menor"),AND(Z85="Baja",AB85="Moderado"),AND(Z85="Media",AB85="Leve"),AND(Z85="Media",AB85="Menor"),AND(Z85="Media",AB85="Moderado"),AND(Z85="Alta",AB85="Leve"),AND(Z85="Alta",AB85="Menor")),"Moderado",IF(OR(AND(Z85="Muy Baja",AB85="Mayor"),AND(Z85="Baja",AB85="Mayor"),AND(Z85="Media",AB85="Mayor"),AND(Z85="Alta",AB85="Moderado"),AND(Z85="Alta",AB85="Mayor"),AND(Z85="Muy Alta",AB85="Leve"),AND(Z85="Muy Alta",AB85="Menor"),AND(Z85="Muy Alta",AB85="Moderado"),AND(Z85="Muy Alta",AB85="Mayor")),"Alto",IF(OR(AND(Z85="Muy Baja",AB85="Catastrófico"),AND(Z85="Baja",AB85="Catastrófico"),AND(Z85="Media",AB85="Catastrófico"),AND(Z85="Alta",AB85="Catastrófico"),AND(Z85="Muy Alta",AB85="Catastrófico")),"Extremo","")))),"")</f>
        <v>Alto</v>
      </c>
      <c r="AE85" s="61" t="s">
        <v>160</v>
      </c>
      <c r="AF85" s="138"/>
      <c r="AG85" s="109"/>
      <c r="AH85" s="107"/>
      <c r="AI85" s="107"/>
      <c r="AJ85" s="138"/>
      <c r="AK85" s="109"/>
      <c r="AL85" s="110"/>
    </row>
    <row r="86" spans="1:38" ht="119.4" thickBot="1" x14ac:dyDescent="0.35">
      <c r="A86" s="475">
        <v>8</v>
      </c>
      <c r="B86" s="476" t="s">
        <v>89</v>
      </c>
      <c r="C86" s="476" t="s">
        <v>632</v>
      </c>
      <c r="D86" s="476" t="s">
        <v>633</v>
      </c>
      <c r="E86" s="476" t="s">
        <v>634</v>
      </c>
      <c r="F86" s="476" t="s">
        <v>59</v>
      </c>
      <c r="G86" s="474">
        <v>1000</v>
      </c>
      <c r="H86" s="473" t="str">
        <f>IF(G86&lt;=0,"",IF(G86&lt;=2,"Muy Baja",IF(G86&lt;=24,"Baja",IF(G86&lt;=500,"Media",IF(G86&lt;=5000,"Alta","Muy Alta")))))</f>
        <v>Alta</v>
      </c>
      <c r="I86" s="470">
        <f>IF(H86="","",IF(H86="Muy Baja",0.2,IF(H86="Baja",0.4,IF(H86="Media",0.6,IF(H86="Alta",0.8,IF(H86="Muy Alta",1,))))))</f>
        <v>0.8</v>
      </c>
      <c r="J86" s="479" t="s">
        <v>198</v>
      </c>
      <c r="K86" s="470" t="str">
        <f>IF(NOT(ISERROR(MATCH(J86,'[12]Tabla Impacto'!$B$221:$B$223,0))),'[12]Tabla Impacto'!$F$223&amp;"Por favor no seleccionar los criterios de impacto(Afectación Económica o presupuestal y Pérdida Reputacional)",J86)</f>
        <v xml:space="preserve">     El riesgo afecta la imagen de de la entidad con efecto publicitario sostenido a nivel de sector administrativo, nivel departamental o municipal</v>
      </c>
      <c r="L86" s="473" t="str">
        <f>IF(OR(K86='[12]Tabla Impacto'!$C$11,K86='[12]Tabla Impacto'!$D$11),"Leve",IF(OR(K86='[12]Tabla Impacto'!$C$12,K86='[12]Tabla Impacto'!$D$12),"Menor",IF(OR(K86='[12]Tabla Impacto'!$C$13,K86='[12]Tabla Impacto'!$D$13),"Moderado",IF(OR(K86='[12]Tabla Impacto'!$C$14,K86='[12]Tabla Impacto'!$D$14),"Mayor",IF(OR(K86='[12]Tabla Impacto'!$C$15,K86='[12]Tabla Impacto'!$D$15),"Catastrófico","")))))</f>
        <v>Mayor</v>
      </c>
      <c r="M86" s="470">
        <f>IF(L86="","",IF(L86="Leve",0.2,IF(L86="Menor",0.4,IF(L86="Moderado",0.6,IF(L86="Mayor",0.8,IF(L86="Catastrófico",1,))))))</f>
        <v>0.8</v>
      </c>
      <c r="N86" s="482" t="str">
        <f>IF(OR(AND(H86="Muy Baja",L86="Leve"),AND(H86="Muy Baja",L86="Menor"),AND(H86="Baja",L86="Leve")),"Bajo",IF(OR(AND(H86="Muy baja",L86="Moderado"),AND(H86="Baja",L86="Menor"),AND(H86="Baja",L86="Moderado"),AND(H86="Media",L86="Leve"),AND(H86="Media",L86="Menor"),AND(H86="Media",L86="Moderado"),AND(H86="Alta",L86="Leve"),AND(H86="Alta",L86="Menor")),"Moderado",IF(OR(AND(H86="Muy Baja",L86="Mayor"),AND(H86="Baja",L86="Mayor"),AND(H86="Media",L86="Mayor"),AND(H86="Alta",L86="Moderado"),AND(H86="Alta",L86="Mayor"),AND(H86="Muy Alta",L86="Leve"),AND(H86="Muy Alta",L86="Menor"),AND(H86="Muy Alta",L86="Moderado"),AND(H86="Muy Alta",L86="Mayor")),"Alto",IF(OR(AND(H86="Muy Baja",L86="Catastrófico"),AND(H86="Baja",L86="Catastrófico"),AND(H86="Media",L86="Catastrófico"),AND(H86="Alta",L86="Catastrófico"),AND(H86="Muy Alta",L86="Catastrófico")),"Extremo",""))))</f>
        <v>Alto</v>
      </c>
      <c r="O86" s="57">
        <v>1</v>
      </c>
      <c r="P86" s="200" t="s">
        <v>635</v>
      </c>
      <c r="Q86" s="200" t="s">
        <v>636</v>
      </c>
      <c r="R86" s="60" t="str">
        <f t="shared" si="17"/>
        <v>Probabilidad</v>
      </c>
      <c r="S86" s="61" t="s">
        <v>63</v>
      </c>
      <c r="T86" s="61" t="s">
        <v>64</v>
      </c>
      <c r="U86" s="62" t="str">
        <f t="shared" si="18"/>
        <v>40%</v>
      </c>
      <c r="V86" s="61" t="s">
        <v>65</v>
      </c>
      <c r="W86" s="61" t="s">
        <v>66</v>
      </c>
      <c r="X86" s="61" t="s">
        <v>67</v>
      </c>
      <c r="Y86" s="113">
        <f>IFERROR(IF(R86="Probabilidad",(I86-(+I86*U86)),IF(R86="Impacto",I86,"")),"")</f>
        <v>0.48</v>
      </c>
      <c r="Z86" s="64" t="str">
        <f>IFERROR(IF(Y86="","",IF(Y86&lt;=0.2,"Muy Baja",IF(Y86&lt;=0.4,"Baja",IF(Y86&lt;=0.6,"Media",IF(Y86&lt;=0.8,"Alta","Muy Alta"))))),"")</f>
        <v>Media</v>
      </c>
      <c r="AA86" s="62">
        <f>+Y86</f>
        <v>0.48</v>
      </c>
      <c r="AB86" s="64" t="str">
        <f>IFERROR(IF(AC86="","",IF(AC86&lt;=0.2,"Leve",IF(AC86&lt;=0.4,"Menor",IF(AC86&lt;=0.6,"Moderado",IF(AC86&lt;=0.8,"Mayor","Catastrófico"))))),"")</f>
        <v>Mayor</v>
      </c>
      <c r="AC86" s="62">
        <f>IFERROR(IF(R86="Impacto",(M86-(+M86*U86)),IF(R86="Probabilidad",M86,"")),"")</f>
        <v>0.8</v>
      </c>
      <c r="AD86" s="65" t="str">
        <f>IFERROR(IF(OR(AND(Z86="Muy Baja",AB86="Leve"),AND(Z86="Muy Baja",AB86="Menor"),AND(Z86="Baja",AB86="Leve")),"Bajo",IF(OR(AND(Z86="Muy baja",AB86="Moderado"),AND(Z86="Baja",AB86="Menor"),AND(Z86="Baja",AB86="Moderado"),AND(Z86="Media",AB86="Leve"),AND(Z86="Media",AB86="Menor"),AND(Z86="Media",AB86="Moderado"),AND(Z86="Alta",AB86="Leve"),AND(Z86="Alta",AB86="Menor")),"Moderado",IF(OR(AND(Z86="Muy Baja",AB86="Mayor"),AND(Z86="Baja",AB86="Mayor"),AND(Z86="Media",AB86="Mayor"),AND(Z86="Alta",AB86="Moderado"),AND(Z86="Alta",AB86="Mayor"),AND(Z86="Muy Alta",AB86="Leve"),AND(Z86="Muy Alta",AB86="Menor"),AND(Z86="Muy Alta",AB86="Moderado"),AND(Z86="Muy Alta",AB86="Mayor")),"Alto",IF(OR(AND(Z86="Muy Baja",AB86="Catastrófico"),AND(Z86="Baja",AB86="Catastrófico"),AND(Z86="Media",AB86="Catastrófico"),AND(Z86="Alta",AB86="Catastrófico"),AND(Z86="Muy Alta",AB86="Catastrófico")),"Extremo","")))),"")</f>
        <v>Alto</v>
      </c>
      <c r="AE86" s="61" t="s">
        <v>160</v>
      </c>
      <c r="AF86" s="138"/>
      <c r="AG86" s="109"/>
      <c r="AH86" s="107"/>
      <c r="AI86" s="107"/>
      <c r="AJ86" s="138"/>
      <c r="AK86" s="109"/>
      <c r="AL86" s="204"/>
    </row>
    <row r="87" spans="1:38" ht="105.6" x14ac:dyDescent="0.3">
      <c r="A87" s="475"/>
      <c r="B87" s="476"/>
      <c r="C87" s="476"/>
      <c r="D87" s="476"/>
      <c r="E87" s="476"/>
      <c r="F87" s="476"/>
      <c r="G87" s="474"/>
      <c r="H87" s="473"/>
      <c r="I87" s="470"/>
      <c r="J87" s="479"/>
      <c r="K87" s="470">
        <f>IF(NOT(ISERROR(MATCH(J87,_xlfn.ANCHORARRAY(#REF!),0))),#REF!&amp;"Por favor no seleccionar los criterios de impacto",J87)</f>
        <v>0</v>
      </c>
      <c r="L87" s="473"/>
      <c r="M87" s="470"/>
      <c r="N87" s="482"/>
      <c r="O87" s="57">
        <v>2</v>
      </c>
      <c r="P87" s="200" t="s">
        <v>637</v>
      </c>
      <c r="Q87" s="200" t="s">
        <v>507</v>
      </c>
      <c r="R87" s="60" t="str">
        <f t="shared" si="17"/>
        <v>Probabilidad</v>
      </c>
      <c r="S87" s="61" t="s">
        <v>63</v>
      </c>
      <c r="T87" s="61" t="s">
        <v>64</v>
      </c>
      <c r="U87" s="62" t="str">
        <f t="shared" si="18"/>
        <v>40%</v>
      </c>
      <c r="V87" s="61" t="s">
        <v>65</v>
      </c>
      <c r="W87" s="61" t="s">
        <v>66</v>
      </c>
      <c r="X87" s="61" t="s">
        <v>67</v>
      </c>
      <c r="Y87" s="113">
        <f>IFERROR(IF(AND(R86="Probabilidad",R87="Probabilidad"),(AA86-(+AA86*U87)),IF(R87="Probabilidad",(I86-(+I86*U87)),IF(R87="Impacto",AA86,""))),"")</f>
        <v>0.28799999999999998</v>
      </c>
      <c r="Z87" s="64" t="str">
        <f t="shared" si="19"/>
        <v>Baja</v>
      </c>
      <c r="AA87" s="62">
        <f t="shared" ref="AA87" si="29">+Y87</f>
        <v>0.28799999999999998</v>
      </c>
      <c r="AB87" s="64" t="str">
        <f t="shared" si="21"/>
        <v>Mayor</v>
      </c>
      <c r="AC87" s="62">
        <f>IFERROR(IF(AND(R86="Impacto",R87="Impacto"),(AC85-(+AC85*U87)),IF(R87="Impacto",(#REF!-(+#REF!*U87)),IF(R87="Probabilidad",AC85,""))),"")</f>
        <v>0.8</v>
      </c>
      <c r="AD87" s="65" t="str">
        <f t="shared" ref="AD87" si="30">IFERROR(IF(OR(AND(Z87="Muy Baja",AB87="Leve"),AND(Z87="Muy Baja",AB87="Menor"),AND(Z87="Baja",AB87="Leve")),"Bajo",IF(OR(AND(Z87="Muy baja",AB87="Moderado"),AND(Z87="Baja",AB87="Menor"),AND(Z87="Baja",AB87="Moderado"),AND(Z87="Media",AB87="Leve"),AND(Z87="Media",AB87="Menor"),AND(Z87="Media",AB87="Moderado"),AND(Z87="Alta",AB87="Leve"),AND(Z87="Alta",AB87="Menor")),"Moderado",IF(OR(AND(Z87="Muy Baja",AB87="Mayor"),AND(Z87="Baja",AB87="Mayor"),AND(Z87="Media",AB87="Mayor"),AND(Z87="Alta",AB87="Moderado"),AND(Z87="Alta",AB87="Mayor"),AND(Z87="Muy Alta",AB87="Leve"),AND(Z87="Muy Alta",AB87="Menor"),AND(Z87="Muy Alta",AB87="Moderado"),AND(Z87="Muy Alta",AB87="Mayor")),"Alto",IF(OR(AND(Z87="Muy Baja",AB87="Catastrófico"),AND(Z87="Baja",AB87="Catastrófico"),AND(Z87="Media",AB87="Catastrófico"),AND(Z87="Alta",AB87="Catastrófico"),AND(Z87="Muy Alta",AB87="Catastrófico")),"Extremo","")))),"")</f>
        <v>Alto</v>
      </c>
      <c r="AE87" s="61" t="s">
        <v>160</v>
      </c>
      <c r="AF87" s="138"/>
      <c r="AG87" s="109"/>
      <c r="AH87" s="107"/>
      <c r="AI87" s="107"/>
      <c r="AJ87" s="138"/>
      <c r="AK87" s="109"/>
      <c r="AL87" s="204"/>
    </row>
    <row r="88" spans="1:38" x14ac:dyDescent="0.3">
      <c r="A88" s="204"/>
      <c r="B88" s="115" t="s">
        <v>133</v>
      </c>
      <c r="C88" s="204"/>
      <c r="D88" s="204"/>
      <c r="E88" s="204"/>
      <c r="F88" s="204"/>
      <c r="G88" s="204"/>
      <c r="H88" s="204"/>
      <c r="I88" s="204"/>
      <c r="J88" s="204"/>
      <c r="K88" s="204"/>
      <c r="L88" s="204"/>
      <c r="M88" s="204"/>
      <c r="N88" s="204"/>
      <c r="O88" s="204"/>
      <c r="P88" s="204"/>
      <c r="Q88" s="204"/>
      <c r="R88" s="204"/>
      <c r="S88" s="204"/>
      <c r="T88" s="204"/>
      <c r="U88" s="204"/>
      <c r="V88" s="204"/>
      <c r="W88" s="204"/>
      <c r="X88" s="204"/>
      <c r="Y88" s="204"/>
      <c r="Z88" s="204"/>
      <c r="AA88" s="204"/>
      <c r="AB88" s="204"/>
      <c r="AC88" s="204"/>
      <c r="AD88" s="204"/>
      <c r="AE88" s="204"/>
      <c r="AF88" s="204"/>
      <c r="AG88" s="204"/>
      <c r="AH88" s="204"/>
      <c r="AI88" s="204"/>
      <c r="AJ88" s="204"/>
      <c r="AK88" s="204"/>
      <c r="AL88" s="204"/>
    </row>
    <row r="89" spans="1:38" x14ac:dyDescent="0.3">
      <c r="A89" s="82"/>
      <c r="B89" s="82"/>
      <c r="C89" s="82"/>
      <c r="D89" s="82"/>
      <c r="E89" s="204"/>
      <c r="F89" s="82"/>
      <c r="G89" s="204"/>
      <c r="H89" s="204"/>
      <c r="I89" s="204"/>
      <c r="J89" s="204"/>
      <c r="K89" s="204"/>
      <c r="L89" s="204"/>
      <c r="M89" s="204"/>
      <c r="N89" s="204"/>
      <c r="O89" s="204"/>
      <c r="P89" s="204"/>
      <c r="Q89" s="204"/>
      <c r="R89" s="204"/>
      <c r="S89" s="204"/>
      <c r="T89" s="204"/>
      <c r="U89" s="204"/>
      <c r="V89" s="204"/>
      <c r="W89" s="204"/>
      <c r="X89" s="204"/>
      <c r="Y89" s="204"/>
      <c r="Z89" s="204"/>
      <c r="AA89" s="204"/>
      <c r="AB89" s="204"/>
      <c r="AC89" s="204"/>
      <c r="AD89" s="204"/>
      <c r="AE89" s="204"/>
      <c r="AF89" s="204"/>
      <c r="AG89" s="204"/>
      <c r="AH89" s="204"/>
      <c r="AI89" s="204"/>
      <c r="AJ89" s="204"/>
      <c r="AK89" s="204"/>
      <c r="AL89" s="204"/>
    </row>
    <row r="90" spans="1:38" x14ac:dyDescent="0.3">
      <c r="A90" s="82"/>
      <c r="B90" s="82"/>
      <c r="C90" s="86" t="s">
        <v>226</v>
      </c>
      <c r="D90" s="87"/>
      <c r="E90" s="391" t="s">
        <v>26</v>
      </c>
      <c r="F90" s="82"/>
      <c r="G90" s="204"/>
      <c r="H90" s="204"/>
      <c r="I90" s="204"/>
      <c r="J90" s="204"/>
      <c r="K90" s="204"/>
      <c r="L90" s="204"/>
      <c r="M90" s="204"/>
      <c r="N90" s="204"/>
      <c r="O90" s="204"/>
      <c r="P90" s="204"/>
      <c r="Q90" s="204"/>
      <c r="R90" s="204"/>
      <c r="S90" s="204"/>
      <c r="T90" s="204"/>
      <c r="U90" s="204"/>
      <c r="V90" s="204"/>
      <c r="W90" s="204"/>
      <c r="X90" s="204"/>
      <c r="Y90" s="204"/>
      <c r="Z90" s="204"/>
      <c r="AA90" s="204"/>
      <c r="AB90" s="204"/>
      <c r="AC90" s="204"/>
      <c r="AD90" s="204"/>
      <c r="AE90" s="204"/>
      <c r="AF90" s="204"/>
      <c r="AG90" s="204"/>
      <c r="AH90" s="204"/>
      <c r="AI90" s="204"/>
      <c r="AJ90" s="204"/>
      <c r="AK90" s="204"/>
      <c r="AL90" s="204"/>
    </row>
    <row r="91" spans="1:38" x14ac:dyDescent="0.3">
      <c r="A91" s="82"/>
      <c r="B91" s="82"/>
      <c r="C91" s="87" t="s">
        <v>227</v>
      </c>
      <c r="D91" s="87"/>
      <c r="E91" s="391"/>
      <c r="F91" s="82"/>
      <c r="G91" s="204"/>
      <c r="H91" s="204"/>
      <c r="I91" s="204"/>
      <c r="J91" s="204"/>
      <c r="K91" s="204"/>
      <c r="L91" s="204"/>
      <c r="M91" s="204"/>
      <c r="N91" s="204"/>
      <c r="O91" s="204"/>
      <c r="P91" s="204"/>
      <c r="Q91" s="204"/>
      <c r="R91" s="204"/>
      <c r="S91" s="204"/>
      <c r="T91" s="204"/>
      <c r="U91" s="204"/>
      <c r="V91" s="204"/>
      <c r="W91" s="204"/>
      <c r="X91" s="204"/>
      <c r="Y91" s="204"/>
      <c r="Z91" s="204"/>
      <c r="AA91" s="204"/>
      <c r="AB91" s="204"/>
      <c r="AC91" s="204"/>
      <c r="AD91" s="204"/>
      <c r="AE91" s="204"/>
      <c r="AF91" s="204"/>
      <c r="AG91" s="204"/>
      <c r="AH91" s="204"/>
      <c r="AI91" s="204"/>
      <c r="AJ91" s="204"/>
      <c r="AK91" s="204"/>
      <c r="AL91" s="204"/>
    </row>
    <row r="92" spans="1:38" x14ac:dyDescent="0.3">
      <c r="A92" s="82"/>
      <c r="B92" s="82"/>
      <c r="C92" s="87" t="s">
        <v>89</v>
      </c>
      <c r="D92" s="87"/>
      <c r="E92" s="87" t="s">
        <v>59</v>
      </c>
      <c r="F92" s="82"/>
      <c r="G92" s="204"/>
      <c r="H92" s="204"/>
      <c r="I92" s="204"/>
      <c r="J92" s="204"/>
      <c r="K92" s="204"/>
      <c r="L92" s="204"/>
      <c r="M92" s="204"/>
      <c r="N92" s="204"/>
      <c r="O92" s="204"/>
      <c r="P92" s="204"/>
      <c r="Q92" s="204"/>
      <c r="R92" s="204"/>
      <c r="S92" s="204"/>
      <c r="T92" s="204"/>
      <c r="U92" s="204"/>
      <c r="V92" s="204"/>
      <c r="W92" s="204"/>
      <c r="X92" s="204"/>
      <c r="Y92" s="204"/>
      <c r="Z92" s="204"/>
      <c r="AA92" s="204"/>
      <c r="AB92" s="204"/>
      <c r="AC92" s="204"/>
      <c r="AD92" s="204"/>
      <c r="AE92" s="204"/>
      <c r="AF92" s="204"/>
      <c r="AG92" s="204"/>
      <c r="AH92" s="204"/>
      <c r="AI92" s="204"/>
      <c r="AJ92" s="204"/>
      <c r="AK92" s="204"/>
      <c r="AL92" s="204"/>
    </row>
    <row r="93" spans="1:38" x14ac:dyDescent="0.3">
      <c r="A93" s="82"/>
      <c r="B93" s="82"/>
      <c r="C93" s="87" t="s">
        <v>55</v>
      </c>
      <c r="D93" s="87"/>
      <c r="E93" s="87" t="s">
        <v>131</v>
      </c>
      <c r="F93" s="82"/>
      <c r="G93" s="204"/>
      <c r="H93" s="204"/>
      <c r="I93" s="204"/>
      <c r="J93" s="204"/>
      <c r="K93" s="204"/>
      <c r="L93" s="204"/>
      <c r="M93" s="204"/>
      <c r="N93" s="204"/>
      <c r="O93" s="204"/>
      <c r="P93" s="204"/>
      <c r="Q93" s="204"/>
      <c r="R93" s="204"/>
      <c r="S93" s="204"/>
      <c r="T93" s="204"/>
      <c r="U93" s="204"/>
      <c r="V93" s="204"/>
      <c r="W93" s="204"/>
      <c r="X93" s="204"/>
      <c r="Y93" s="204"/>
      <c r="Z93" s="204"/>
      <c r="AA93" s="204"/>
      <c r="AB93" s="204"/>
      <c r="AC93" s="204"/>
      <c r="AD93" s="204"/>
      <c r="AE93" s="204"/>
      <c r="AF93" s="204"/>
      <c r="AG93" s="204"/>
      <c r="AH93" s="204"/>
      <c r="AI93" s="204"/>
      <c r="AJ93" s="204"/>
      <c r="AK93" s="204"/>
      <c r="AL93" s="204"/>
    </row>
    <row r="94" spans="1:38" x14ac:dyDescent="0.3">
      <c r="A94" s="82"/>
      <c r="B94" s="82"/>
      <c r="C94" s="87" t="s">
        <v>168</v>
      </c>
      <c r="D94" s="87"/>
      <c r="E94" s="87" t="s">
        <v>80</v>
      </c>
      <c r="F94" s="82"/>
      <c r="G94" s="204"/>
      <c r="H94" s="204"/>
      <c r="I94" s="204"/>
      <c r="J94" s="204"/>
      <c r="K94" s="204"/>
      <c r="L94" s="204"/>
      <c r="M94" s="204"/>
      <c r="N94" s="204"/>
      <c r="O94" s="204"/>
      <c r="P94" s="204"/>
      <c r="Q94" s="204"/>
      <c r="R94" s="204"/>
      <c r="S94" s="204"/>
      <c r="T94" s="204"/>
      <c r="U94" s="204"/>
      <c r="V94" s="204"/>
      <c r="W94" s="204"/>
      <c r="X94" s="204"/>
      <c r="Y94" s="204"/>
      <c r="Z94" s="204"/>
      <c r="AA94" s="204"/>
      <c r="AB94" s="204"/>
      <c r="AC94" s="204"/>
      <c r="AD94" s="204"/>
      <c r="AE94" s="204"/>
      <c r="AF94" s="204"/>
      <c r="AG94" s="204"/>
      <c r="AH94" s="204"/>
      <c r="AI94" s="204"/>
      <c r="AJ94" s="204"/>
      <c r="AK94" s="204"/>
      <c r="AL94" s="204"/>
    </row>
    <row r="95" spans="1:38" x14ac:dyDescent="0.3">
      <c r="A95" s="82"/>
      <c r="B95" s="82"/>
      <c r="C95" s="87" t="s">
        <v>228</v>
      </c>
      <c r="D95" s="87"/>
      <c r="E95" s="87" t="s">
        <v>229</v>
      </c>
      <c r="F95" s="82"/>
      <c r="G95" s="204"/>
      <c r="H95" s="204"/>
      <c r="I95" s="204"/>
      <c r="J95" s="204"/>
      <c r="K95" s="204"/>
      <c r="L95" s="204"/>
      <c r="M95" s="204"/>
      <c r="N95" s="204"/>
      <c r="O95" s="204"/>
      <c r="P95" s="204"/>
      <c r="Q95" s="204"/>
      <c r="R95" s="204"/>
      <c r="S95" s="204"/>
      <c r="T95" s="204"/>
      <c r="U95" s="204"/>
      <c r="V95" s="204"/>
      <c r="W95" s="204"/>
      <c r="X95" s="204"/>
      <c r="Y95" s="204"/>
      <c r="Z95" s="204"/>
      <c r="AA95" s="204"/>
      <c r="AB95" s="204"/>
      <c r="AC95" s="204"/>
      <c r="AD95" s="204"/>
      <c r="AE95" s="204"/>
      <c r="AF95" s="204"/>
      <c r="AG95" s="204"/>
      <c r="AH95" s="204"/>
      <c r="AI95" s="204"/>
      <c r="AJ95" s="204"/>
      <c r="AK95" s="204"/>
      <c r="AL95" s="204"/>
    </row>
    <row r="96" spans="1:38" x14ac:dyDescent="0.3">
      <c r="A96" s="82"/>
      <c r="B96" s="82"/>
      <c r="C96" s="87" t="s">
        <v>230</v>
      </c>
      <c r="D96" s="87"/>
      <c r="E96" s="87" t="s">
        <v>231</v>
      </c>
      <c r="F96" s="82"/>
      <c r="G96" s="204"/>
      <c r="H96" s="204"/>
      <c r="I96" s="204"/>
      <c r="J96" s="204"/>
      <c r="K96" s="204"/>
      <c r="L96" s="204"/>
      <c r="M96" s="204"/>
      <c r="N96" s="204"/>
      <c r="O96" s="204"/>
      <c r="P96" s="204"/>
      <c r="Q96" s="204"/>
      <c r="R96" s="204"/>
      <c r="S96" s="204"/>
      <c r="T96" s="204"/>
      <c r="U96" s="204"/>
      <c r="V96" s="204"/>
      <c r="W96" s="204"/>
      <c r="X96" s="204"/>
      <c r="Y96" s="204"/>
      <c r="Z96" s="204"/>
      <c r="AA96" s="204"/>
      <c r="AB96" s="204"/>
      <c r="AC96" s="204"/>
      <c r="AD96" s="204"/>
      <c r="AE96" s="204"/>
      <c r="AF96" s="204"/>
      <c r="AG96" s="204"/>
      <c r="AH96" s="204"/>
      <c r="AI96" s="204"/>
      <c r="AJ96" s="204"/>
      <c r="AK96" s="204"/>
      <c r="AL96" s="204"/>
    </row>
    <row r="97" spans="1:38" x14ac:dyDescent="0.3">
      <c r="A97" s="82"/>
      <c r="B97" s="82"/>
      <c r="C97" s="87"/>
      <c r="D97" s="87"/>
      <c r="E97" s="87" t="s">
        <v>197</v>
      </c>
      <c r="F97" s="82"/>
      <c r="G97" s="204"/>
      <c r="H97" s="204"/>
      <c r="I97" s="204"/>
      <c r="J97" s="204"/>
      <c r="K97" s="204"/>
      <c r="L97" s="204"/>
      <c r="M97" s="204"/>
      <c r="N97" s="204"/>
      <c r="O97" s="204"/>
      <c r="P97" s="204"/>
      <c r="Q97" s="204"/>
      <c r="R97" s="204"/>
      <c r="S97" s="204"/>
      <c r="T97" s="204"/>
      <c r="U97" s="204"/>
      <c r="V97" s="204"/>
      <c r="W97" s="204"/>
      <c r="X97" s="204"/>
      <c r="Y97" s="204"/>
      <c r="Z97" s="204"/>
      <c r="AA97" s="204"/>
      <c r="AB97" s="204"/>
      <c r="AC97" s="204"/>
      <c r="AD97" s="204"/>
      <c r="AE97" s="204"/>
      <c r="AF97" s="204"/>
      <c r="AG97" s="204"/>
      <c r="AH97" s="204"/>
      <c r="AI97" s="204"/>
      <c r="AJ97" s="204"/>
      <c r="AK97" s="204"/>
      <c r="AL97" s="204"/>
    </row>
    <row r="98" spans="1:38" x14ac:dyDescent="0.3">
      <c r="A98" s="82"/>
      <c r="B98" s="82"/>
      <c r="C98" s="87"/>
      <c r="D98" s="87"/>
      <c r="E98" s="87" t="s">
        <v>154</v>
      </c>
      <c r="F98" s="82"/>
      <c r="G98" s="204"/>
      <c r="H98" s="204"/>
      <c r="I98" s="204"/>
      <c r="J98" s="204"/>
      <c r="K98" s="204"/>
      <c r="L98" s="204"/>
      <c r="M98" s="204"/>
      <c r="N98" s="204"/>
      <c r="O98" s="204"/>
      <c r="P98" s="204"/>
      <c r="Q98" s="204"/>
      <c r="R98" s="204"/>
      <c r="S98" s="204"/>
      <c r="T98" s="204"/>
      <c r="U98" s="204"/>
      <c r="V98" s="204"/>
      <c r="W98" s="204"/>
      <c r="X98" s="204"/>
      <c r="Y98" s="204"/>
      <c r="Z98" s="204"/>
      <c r="AA98" s="204"/>
      <c r="AB98" s="204"/>
      <c r="AC98" s="204"/>
      <c r="AD98" s="204"/>
      <c r="AE98" s="204"/>
      <c r="AF98" s="204"/>
      <c r="AG98" s="204"/>
      <c r="AH98" s="204"/>
      <c r="AI98" s="204"/>
      <c r="AJ98" s="204"/>
      <c r="AK98" s="204"/>
      <c r="AL98" s="204"/>
    </row>
    <row r="99" spans="1:38" x14ac:dyDescent="0.3">
      <c r="A99" s="82"/>
      <c r="B99" s="82"/>
      <c r="C99" s="87"/>
      <c r="D99" s="87"/>
      <c r="E99" s="87" t="s">
        <v>232</v>
      </c>
      <c r="F99" s="82"/>
      <c r="G99" s="204"/>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row>
    <row r="100" spans="1:38" x14ac:dyDescent="0.3">
      <c r="A100" s="82"/>
      <c r="B100" s="82"/>
      <c r="C100" s="87"/>
      <c r="D100" s="87"/>
      <c r="E100" s="87" t="s">
        <v>233</v>
      </c>
      <c r="F100" s="82"/>
      <c r="G100" s="204"/>
      <c r="H100" s="204"/>
      <c r="I100" s="204"/>
      <c r="J100" s="204"/>
      <c r="K100" s="204"/>
      <c r="L100" s="204"/>
      <c r="M100" s="204"/>
      <c r="N100" s="204"/>
      <c r="O100" s="204"/>
      <c r="P100" s="204"/>
      <c r="Q100" s="204"/>
      <c r="R100" s="204"/>
      <c r="S100" s="204"/>
      <c r="T100" s="204"/>
      <c r="U100" s="204"/>
      <c r="V100" s="204"/>
      <c r="W100" s="204"/>
      <c r="X100" s="204"/>
      <c r="Y100" s="204"/>
      <c r="Z100" s="204"/>
      <c r="AA100" s="204"/>
      <c r="AB100" s="204"/>
      <c r="AC100" s="204"/>
      <c r="AD100" s="204"/>
      <c r="AE100" s="204"/>
      <c r="AF100" s="204"/>
      <c r="AG100" s="204"/>
      <c r="AH100" s="204"/>
      <c r="AI100" s="204"/>
      <c r="AJ100" s="204"/>
      <c r="AK100" s="204"/>
      <c r="AL100" s="204"/>
    </row>
    <row r="101" spans="1:38" ht="15" thickBot="1" x14ac:dyDescent="0.35">
      <c r="A101" s="82"/>
      <c r="B101" s="82"/>
      <c r="C101" s="82"/>
      <c r="D101" s="82"/>
      <c r="E101" s="204"/>
      <c r="F101" s="82"/>
      <c r="G101" s="204"/>
      <c r="H101" s="204"/>
      <c r="I101" s="204"/>
      <c r="J101" s="204"/>
      <c r="K101" s="204"/>
      <c r="L101" s="204"/>
      <c r="M101" s="204"/>
      <c r="N101" s="204"/>
      <c r="O101" s="204"/>
      <c r="P101" s="204"/>
      <c r="Q101" s="204"/>
      <c r="R101" s="204"/>
      <c r="S101" s="204"/>
      <c r="T101" s="204"/>
      <c r="U101" s="204"/>
      <c r="V101" s="204"/>
      <c r="W101" s="204"/>
      <c r="X101" s="204"/>
      <c r="Y101" s="204"/>
      <c r="Z101" s="204"/>
      <c r="AA101" s="204"/>
      <c r="AB101" s="204"/>
      <c r="AC101" s="204"/>
      <c r="AD101" s="204"/>
      <c r="AE101" s="204"/>
      <c r="AF101" s="204"/>
      <c r="AG101" s="204"/>
      <c r="AH101" s="204"/>
      <c r="AI101" s="204"/>
      <c r="AJ101" s="204"/>
      <c r="AK101" s="204"/>
      <c r="AL101" s="204"/>
    </row>
    <row r="102" spans="1:38" ht="18.600000000000001" thickBot="1" x14ac:dyDescent="0.4">
      <c r="A102" s="360" t="s">
        <v>1291</v>
      </c>
      <c r="B102" s="356"/>
      <c r="C102" s="356"/>
      <c r="D102" s="356"/>
      <c r="E102" s="357"/>
      <c r="F102" s="358"/>
      <c r="G102" s="358"/>
      <c r="H102" s="358"/>
      <c r="I102" s="358"/>
      <c r="J102" s="358"/>
      <c r="K102" s="358"/>
      <c r="L102" s="358"/>
      <c r="M102" s="358"/>
      <c r="N102" s="358"/>
      <c r="O102" s="358"/>
      <c r="P102" s="358"/>
      <c r="Q102" s="358"/>
      <c r="R102" s="358"/>
      <c r="S102" s="358"/>
      <c r="T102" s="358"/>
      <c r="U102" s="358"/>
      <c r="V102" s="358"/>
      <c r="W102" s="358"/>
      <c r="X102" s="358"/>
      <c r="Y102" s="358"/>
      <c r="Z102" s="358"/>
      <c r="AA102" s="358"/>
      <c r="AB102" s="358"/>
      <c r="AC102" s="358"/>
      <c r="AD102" s="358"/>
      <c r="AE102" s="358"/>
      <c r="AF102" s="358"/>
      <c r="AG102" s="358"/>
      <c r="AH102" s="358"/>
      <c r="AI102" s="358"/>
      <c r="AJ102" s="358"/>
      <c r="AK102" s="359"/>
      <c r="AL102" s="204"/>
    </row>
    <row r="103" spans="1:38" ht="15.6" x14ac:dyDescent="0.3">
      <c r="A103" s="733" t="s">
        <v>0</v>
      </c>
      <c r="B103" s="734"/>
      <c r="C103" s="632"/>
      <c r="D103" s="735" t="s">
        <v>1</v>
      </c>
      <c r="E103" s="634"/>
      <c r="F103" s="607"/>
      <c r="G103" s="607"/>
      <c r="H103" s="607"/>
      <c r="I103" s="607"/>
      <c r="J103" s="607"/>
      <c r="K103" s="607"/>
      <c r="L103" s="607"/>
      <c r="M103" s="607"/>
      <c r="N103" s="607"/>
      <c r="O103" s="607"/>
      <c r="P103" s="607"/>
      <c r="Q103" s="607"/>
      <c r="R103" s="607"/>
      <c r="S103" s="607"/>
      <c r="T103" s="607"/>
      <c r="U103" s="607"/>
      <c r="V103" s="607"/>
      <c r="W103" s="607"/>
      <c r="X103" s="607"/>
      <c r="Y103" s="607"/>
      <c r="Z103" s="607"/>
      <c r="AA103" s="607"/>
      <c r="AB103" s="607"/>
      <c r="AC103" s="607"/>
      <c r="AD103" s="607"/>
      <c r="AE103" s="607"/>
      <c r="AF103" s="607"/>
      <c r="AG103" s="607"/>
      <c r="AH103" s="607"/>
      <c r="AI103" s="608"/>
      <c r="AJ103" s="727" t="s">
        <v>2</v>
      </c>
      <c r="AK103" s="608"/>
    </row>
    <row r="104" spans="1:38" ht="24" customHeight="1" x14ac:dyDescent="0.3">
      <c r="A104" s="630"/>
      <c r="B104" s="631"/>
      <c r="C104" s="632"/>
      <c r="D104" s="736" t="s">
        <v>3</v>
      </c>
      <c r="E104" s="628"/>
      <c r="F104" s="628"/>
      <c r="G104" s="628"/>
      <c r="H104" s="628"/>
      <c r="I104" s="628"/>
      <c r="J104" s="628"/>
      <c r="K104" s="628"/>
      <c r="L104" s="628"/>
      <c r="M104" s="628"/>
      <c r="N104" s="628"/>
      <c r="O104" s="628"/>
      <c r="P104" s="628"/>
      <c r="Q104" s="628"/>
      <c r="R104" s="628"/>
      <c r="S104" s="628"/>
      <c r="T104" s="628"/>
      <c r="U104" s="628"/>
      <c r="V104" s="628"/>
      <c r="W104" s="628"/>
      <c r="X104" s="628"/>
      <c r="Y104" s="628"/>
      <c r="Z104" s="628"/>
      <c r="AA104" s="628"/>
      <c r="AB104" s="628"/>
      <c r="AC104" s="628"/>
      <c r="AD104" s="628"/>
      <c r="AE104" s="628"/>
      <c r="AF104" s="628"/>
      <c r="AG104" s="628"/>
      <c r="AH104" s="628"/>
      <c r="AI104" s="629"/>
      <c r="AJ104" s="737" t="s">
        <v>4</v>
      </c>
      <c r="AK104" s="737" t="s">
        <v>5</v>
      </c>
    </row>
    <row r="105" spans="1:38" ht="27" customHeight="1" x14ac:dyDescent="0.3">
      <c r="A105" s="630"/>
      <c r="B105" s="631"/>
      <c r="C105" s="632"/>
      <c r="D105" s="633"/>
      <c r="E105" s="634"/>
      <c r="F105" s="634"/>
      <c r="G105" s="634"/>
      <c r="H105" s="634"/>
      <c r="I105" s="634"/>
      <c r="J105" s="634"/>
      <c r="K105" s="634"/>
      <c r="L105" s="634"/>
      <c r="M105" s="634"/>
      <c r="N105" s="634"/>
      <c r="O105" s="634"/>
      <c r="P105" s="634"/>
      <c r="Q105" s="634"/>
      <c r="R105" s="634"/>
      <c r="S105" s="634"/>
      <c r="T105" s="634"/>
      <c r="U105" s="634"/>
      <c r="V105" s="634"/>
      <c r="W105" s="634"/>
      <c r="X105" s="634"/>
      <c r="Y105" s="634"/>
      <c r="Z105" s="634"/>
      <c r="AA105" s="634"/>
      <c r="AB105" s="634"/>
      <c r="AC105" s="634"/>
      <c r="AD105" s="634"/>
      <c r="AE105" s="634"/>
      <c r="AF105" s="634"/>
      <c r="AG105" s="634"/>
      <c r="AH105" s="634"/>
      <c r="AI105" s="635"/>
      <c r="AJ105" s="605"/>
      <c r="AK105" s="605"/>
    </row>
    <row r="106" spans="1:38" ht="26.25" customHeight="1" x14ac:dyDescent="0.3">
      <c r="A106" s="633"/>
      <c r="B106" s="634"/>
      <c r="C106" s="635"/>
      <c r="D106" s="738" t="s">
        <v>6</v>
      </c>
      <c r="E106" s="607"/>
      <c r="F106" s="607"/>
      <c r="G106" s="607"/>
      <c r="H106" s="607"/>
      <c r="I106" s="607"/>
      <c r="J106" s="607"/>
      <c r="K106" s="607"/>
      <c r="L106" s="607"/>
      <c r="M106" s="607"/>
      <c r="N106" s="607"/>
      <c r="O106" s="607"/>
      <c r="P106" s="607"/>
      <c r="Q106" s="607"/>
      <c r="R106" s="607"/>
      <c r="S106" s="607"/>
      <c r="T106" s="607"/>
      <c r="U106" s="607"/>
      <c r="V106" s="607"/>
      <c r="W106" s="607"/>
      <c r="X106" s="607"/>
      <c r="Y106" s="607"/>
      <c r="Z106" s="607"/>
      <c r="AA106" s="607"/>
      <c r="AB106" s="607"/>
      <c r="AC106" s="607"/>
      <c r="AD106" s="607"/>
      <c r="AE106" s="607"/>
      <c r="AF106" s="607"/>
      <c r="AG106" s="607"/>
      <c r="AH106" s="607"/>
      <c r="AI106" s="608"/>
      <c r="AJ106" s="727" t="s">
        <v>7</v>
      </c>
      <c r="AK106" s="608"/>
    </row>
    <row r="107" spans="1:38" x14ac:dyDescent="0.3">
      <c r="A107" s="234"/>
      <c r="B107" s="235"/>
      <c r="C107" s="234"/>
      <c r="D107" s="234"/>
      <c r="E107" s="236"/>
      <c r="F107" s="237"/>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row>
    <row r="108" spans="1:38" ht="23.4" x14ac:dyDescent="0.3">
      <c r="A108" s="717" t="s">
        <v>8</v>
      </c>
      <c r="B108" s="608"/>
      <c r="C108" s="728" t="s">
        <v>638</v>
      </c>
      <c r="D108" s="607"/>
      <c r="E108" s="607"/>
      <c r="F108" s="607"/>
      <c r="G108" s="608"/>
      <c r="H108" s="717" t="s">
        <v>10</v>
      </c>
      <c r="I108" s="608"/>
      <c r="J108" s="728" t="s">
        <v>639</v>
      </c>
      <c r="K108" s="607"/>
      <c r="L108" s="607"/>
      <c r="M108" s="607"/>
      <c r="N108" s="608"/>
      <c r="O108" s="717" t="s">
        <v>12</v>
      </c>
      <c r="P108" s="608"/>
      <c r="Q108" s="729" t="s">
        <v>640</v>
      </c>
      <c r="R108" s="607"/>
      <c r="S108" s="607"/>
      <c r="T108" s="607"/>
      <c r="U108" s="607"/>
      <c r="V108" s="607"/>
      <c r="W108" s="607"/>
      <c r="X108" s="607"/>
      <c r="Y108" s="607"/>
      <c r="Z108" s="607"/>
      <c r="AA108" s="607"/>
      <c r="AB108" s="607"/>
      <c r="AC108" s="607"/>
      <c r="AD108" s="607"/>
      <c r="AE108" s="608"/>
      <c r="AF108" s="238" t="s">
        <v>14</v>
      </c>
      <c r="AG108" s="730" t="s">
        <v>641</v>
      </c>
      <c r="AH108" s="731"/>
      <c r="AI108" s="731"/>
      <c r="AJ108" s="731"/>
      <c r="AK108" s="732"/>
      <c r="AL108" s="236"/>
    </row>
    <row r="109" spans="1:38" x14ac:dyDescent="0.3">
      <c r="A109" s="709" t="s">
        <v>16</v>
      </c>
      <c r="B109" s="607"/>
      <c r="C109" s="607"/>
      <c r="D109" s="607"/>
      <c r="E109" s="607"/>
      <c r="F109" s="607"/>
      <c r="G109" s="608"/>
      <c r="H109" s="710" t="s">
        <v>17</v>
      </c>
      <c r="I109" s="607"/>
      <c r="J109" s="607"/>
      <c r="K109" s="607"/>
      <c r="L109" s="607"/>
      <c r="M109" s="607"/>
      <c r="N109" s="608"/>
      <c r="O109" s="711" t="s">
        <v>18</v>
      </c>
      <c r="P109" s="607"/>
      <c r="Q109" s="607"/>
      <c r="R109" s="607"/>
      <c r="S109" s="607"/>
      <c r="T109" s="607"/>
      <c r="U109" s="607"/>
      <c r="V109" s="607"/>
      <c r="W109" s="607"/>
      <c r="X109" s="608"/>
      <c r="Y109" s="712" t="s">
        <v>19</v>
      </c>
      <c r="Z109" s="607"/>
      <c r="AA109" s="607"/>
      <c r="AB109" s="607"/>
      <c r="AC109" s="607"/>
      <c r="AD109" s="607"/>
      <c r="AE109" s="608"/>
      <c r="AF109" s="623" t="s">
        <v>20</v>
      </c>
      <c r="AG109" s="607"/>
      <c r="AH109" s="607"/>
      <c r="AI109" s="607"/>
      <c r="AJ109" s="607"/>
      <c r="AK109" s="608"/>
      <c r="AL109" s="236"/>
    </row>
    <row r="110" spans="1:38" x14ac:dyDescent="0.3">
      <c r="A110" s="726" t="s">
        <v>21</v>
      </c>
      <c r="B110" s="660" t="s">
        <v>22</v>
      </c>
      <c r="C110" s="662" t="s">
        <v>23</v>
      </c>
      <c r="D110" s="662" t="s">
        <v>24</v>
      </c>
      <c r="E110" s="660" t="s">
        <v>25</v>
      </c>
      <c r="F110" s="662" t="s">
        <v>26</v>
      </c>
      <c r="G110" s="662" t="s">
        <v>27</v>
      </c>
      <c r="H110" s="662" t="s">
        <v>28</v>
      </c>
      <c r="I110" s="660" t="s">
        <v>29</v>
      </c>
      <c r="J110" s="662" t="s">
        <v>30</v>
      </c>
      <c r="K110" s="662" t="s">
        <v>31</v>
      </c>
      <c r="L110" s="662" t="s">
        <v>32</v>
      </c>
      <c r="M110" s="660" t="s">
        <v>29</v>
      </c>
      <c r="N110" s="662" t="s">
        <v>33</v>
      </c>
      <c r="O110" s="681" t="s">
        <v>34</v>
      </c>
      <c r="P110" s="662" t="s">
        <v>35</v>
      </c>
      <c r="Q110" s="662" t="s">
        <v>36</v>
      </c>
      <c r="R110" s="662" t="s">
        <v>37</v>
      </c>
      <c r="S110" s="725" t="s">
        <v>38</v>
      </c>
      <c r="T110" s="607"/>
      <c r="U110" s="607"/>
      <c r="V110" s="607"/>
      <c r="W110" s="607"/>
      <c r="X110" s="608"/>
      <c r="Y110" s="681" t="s">
        <v>39</v>
      </c>
      <c r="Z110" s="681" t="s">
        <v>40</v>
      </c>
      <c r="AA110" s="681" t="s">
        <v>29</v>
      </c>
      <c r="AB110" s="681" t="s">
        <v>41</v>
      </c>
      <c r="AC110" s="681" t="s">
        <v>29</v>
      </c>
      <c r="AD110" s="681" t="s">
        <v>42</v>
      </c>
      <c r="AE110" s="681" t="s">
        <v>43</v>
      </c>
      <c r="AF110" s="662" t="s">
        <v>20</v>
      </c>
      <c r="AG110" s="662" t="s">
        <v>44</v>
      </c>
      <c r="AH110" s="662" t="s">
        <v>45</v>
      </c>
      <c r="AI110" s="662" t="s">
        <v>46</v>
      </c>
      <c r="AJ110" s="662" t="s">
        <v>47</v>
      </c>
      <c r="AK110" s="662" t="s">
        <v>48</v>
      </c>
      <c r="AL110" s="236"/>
    </row>
    <row r="111" spans="1:38" ht="80.400000000000006" thickBot="1" x14ac:dyDescent="0.35">
      <c r="A111" s="605"/>
      <c r="B111" s="699"/>
      <c r="C111" s="699"/>
      <c r="D111" s="699"/>
      <c r="E111" s="699"/>
      <c r="F111" s="699"/>
      <c r="G111" s="699"/>
      <c r="H111" s="699"/>
      <c r="I111" s="699"/>
      <c r="J111" s="699"/>
      <c r="K111" s="699"/>
      <c r="L111" s="699"/>
      <c r="M111" s="699"/>
      <c r="N111" s="699"/>
      <c r="O111" s="699"/>
      <c r="P111" s="605"/>
      <c r="Q111" s="605"/>
      <c r="R111" s="605"/>
      <c r="S111" s="239" t="s">
        <v>49</v>
      </c>
      <c r="T111" s="239" t="s">
        <v>50</v>
      </c>
      <c r="U111" s="239" t="s">
        <v>51</v>
      </c>
      <c r="V111" s="239" t="s">
        <v>52</v>
      </c>
      <c r="W111" s="239" t="s">
        <v>53</v>
      </c>
      <c r="X111" s="239" t="s">
        <v>54</v>
      </c>
      <c r="Y111" s="605"/>
      <c r="Z111" s="605"/>
      <c r="AA111" s="605"/>
      <c r="AB111" s="605"/>
      <c r="AC111" s="605"/>
      <c r="AD111" s="605"/>
      <c r="AE111" s="605"/>
      <c r="AF111" s="605"/>
      <c r="AG111" s="605"/>
      <c r="AH111" s="605"/>
      <c r="AI111" s="605"/>
      <c r="AJ111" s="605"/>
      <c r="AK111" s="605"/>
      <c r="AL111" s="240"/>
    </row>
    <row r="112" spans="1:38" ht="82.8" x14ac:dyDescent="0.3">
      <c r="A112" s="656">
        <v>1</v>
      </c>
      <c r="B112" s="654" t="s">
        <v>55</v>
      </c>
      <c r="C112" s="654" t="s">
        <v>383</v>
      </c>
      <c r="D112" s="654" t="s">
        <v>384</v>
      </c>
      <c r="E112" s="721" t="s">
        <v>385</v>
      </c>
      <c r="F112" s="654" t="s">
        <v>59</v>
      </c>
      <c r="G112" s="656">
        <v>12</v>
      </c>
      <c r="H112" s="662" t="str">
        <f>IF(G112&lt;=0,"",IF(G112&lt;=2,"Muy Baja",IF(G112&lt;=24,"Baja",IF(G112&lt;=500,"Media",IF(G112&lt;=5000,"Alta","Muy Alta")))))</f>
        <v>Baja</v>
      </c>
      <c r="I112" s="664">
        <f>IF(H112="","",IF(H112="Muy Baja",0.2,IF(H112="Baja",0.4,IF(H112="Media",0.6,IF(H112="Alta",0.8,IF(H112="Muy Alta",1,))))))</f>
        <v>0.4</v>
      </c>
      <c r="J112" s="654" t="s">
        <v>486</v>
      </c>
      <c r="K112" s="664" t="str">
        <f>IF(NOT(ISERROR(MATCH(J112,'[13]Tabla Impacto'!$B$221:$B$223,0))),'[13]Tabla Impacto'!$F$223&amp;"Por favor no seleccionar los criterios de impacto(Afectación Económica o presupuestal y Pérdida Reputacional)",J112)</f>
        <v xml:space="preserve">     Entre 100 y 500 SMLMV </v>
      </c>
      <c r="L112" s="662" t="str">
        <f>IF(OR(K112='[13]Tabla Impacto'!$C$11,K112='[13]Tabla Impacto'!$D$11),"Leve",IF(OR(K112='[13]Tabla Impacto'!$C$12,K112='[13]Tabla Impacto'!$D$12),"Menor",IF(OR(K112='[13]Tabla Impacto'!$C$13,K112='[13]Tabla Impacto'!$D$13),"Moderado",IF(OR(K112='[13]Tabla Impacto'!$C$14,K112='[13]Tabla Impacto'!$D$14),"Mayor",IF(OR(K112='[13]Tabla Impacto'!$C$15,K112='[13]Tabla Impacto'!$D$15),"Catastrófico","")))))</f>
        <v>Mayor</v>
      </c>
      <c r="M112" s="664">
        <f>IF(L112="","",IF(L112="Leve",0.2,IF(L112="Menor",0.4,IF(L112="Moderado",0.6,IF(L112="Mayor",0.8,IF(L112="Catastrófico",1,))))))</f>
        <v>0.8</v>
      </c>
      <c r="N112" s="660" t="str">
        <f>IF(OR(AND(H112="Muy Baja",L112="Leve"),AND(H112="Muy Baja",L112="Menor"),AND(H112="Baja",L112="Leve")),"Bajo",IF(OR(AND(H112="Muy baja",L112="Moderado"),AND(H112="Baja",L112="Menor"),AND(H112="Baja",L112="Moderado"),AND(H112="Media",L112="Leve"),AND(H112="Media",L112="Menor"),AND(H112="Media",L112="Moderado"),AND(H112="Alta",L112="Leve"),AND(H112="Alta",L112="Menor")),"Moderado",IF(OR(AND(H112="Muy Baja",L112="Mayor"),AND(H112="Baja",L112="Mayor"),AND(H112="Media",L112="Mayor"),AND(H112="Alta",L112="Moderado"),AND(H112="Alta",L112="Mayor"),AND(H112="Muy Alta",L112="Leve"),AND(H112="Muy Alta",L112="Menor"),AND(H112="Muy Alta",L112="Moderado"),AND(H112="Muy Alta",L112="Mayor")),"Alto",IF(OR(AND(H112="Muy Baja",L112="Catastrófico"),AND(H112="Baja",L112="Catastrófico"),AND(H112="Media",L112="Catastrófico"),AND(H112="Alta",L112="Catastrófico"),AND(H112="Muy Alta",L112="Catastrófico")),"Extremo",""))))</f>
        <v>Alto</v>
      </c>
      <c r="O112" s="131">
        <v>1</v>
      </c>
      <c r="P112" s="241" t="s">
        <v>642</v>
      </c>
      <c r="Q112" s="130" t="s">
        <v>387</v>
      </c>
      <c r="R112" s="131" t="str">
        <f t="shared" ref="R112:R113" si="31">IF(OR(S112="Preventivo",S112="Detectivo"),"Probabilidad",IF(S112="Correctivo","Impacto",""))</f>
        <v>Probabilidad</v>
      </c>
      <c r="S112" s="242" t="s">
        <v>63</v>
      </c>
      <c r="T112" s="242" t="s">
        <v>64</v>
      </c>
      <c r="U112" s="243" t="str">
        <f t="shared" ref="U112:U131" si="32">IF(AND(S112="Preventivo",T112="Automático"),"50%",IF(AND(S112="Preventivo",T112="Manual"),"40%",IF(AND(S112="Detectivo",T112="Automático"),"40%",IF(AND(S112="Detectivo",T112="Manual"),"30%",IF(AND(S112="Correctivo",T112="Automático"),"35%",IF(AND(S112="Correctivo",T112="Manual"),"25%",""))))))</f>
        <v>40%</v>
      </c>
      <c r="V112" s="242" t="s">
        <v>65</v>
      </c>
      <c r="W112" s="242" t="s">
        <v>66</v>
      </c>
      <c r="X112" s="242" t="s">
        <v>67</v>
      </c>
      <c r="Y112" s="244">
        <f>IFERROR(IF(R112="Probabilidad",(I112-(+I112*U112)),IF(R112="Impacto",I112,"")),"")</f>
        <v>0.24</v>
      </c>
      <c r="Z112" s="245" t="str">
        <f t="shared" ref="Z112:Z131" si="33">IFERROR(IF(Y112="","",IF(Y112&lt;=0.2,"Muy Baja",IF(Y112&lt;=0.4,"Baja",IF(Y112&lt;=0.6,"Media",IF(Y112&lt;=0.8,"Alta","Muy Alta"))))),"")</f>
        <v>Baja</v>
      </c>
      <c r="AA112" s="243">
        <f t="shared" ref="AA112:AA131" si="34">+Y112</f>
        <v>0.24</v>
      </c>
      <c r="AB112" s="245" t="str">
        <f t="shared" ref="AB112:AB131" si="35">IFERROR(IF(AC112="","",IF(AC112&lt;=0.2,"Leve",IF(AC112&lt;=0.4,"Menor",IF(AC112&lt;=0.6,"Moderado",IF(AC112&lt;=0.8,"Mayor","Catastrófico"))))),"")</f>
        <v>Mayor</v>
      </c>
      <c r="AC112" s="243">
        <f>IFERROR(IF(R112="Impacto",(M112-(+M112*U112)),IF(R112="Probabilidad",M112,"")),"")</f>
        <v>0.8</v>
      </c>
      <c r="AD112" s="239" t="str">
        <f t="shared" ref="AD112:AD131" si="36">IFERROR(IF(OR(AND(Z112="Muy Baja",AB112="Leve"),AND(Z112="Muy Baja",AB112="Menor"),AND(Z112="Baja",AB112="Leve")),"Bajo",IF(OR(AND(Z112="Muy baja",AB112="Moderado"),AND(Z112="Baja",AB112="Menor"),AND(Z112="Baja",AB112="Moderado"),AND(Z112="Media",AB112="Leve"),AND(Z112="Media",AB112="Menor"),AND(Z112="Media",AB112="Moderado"),AND(Z112="Alta",AB112="Leve"),AND(Z112="Alta",AB112="Menor")),"Moderado",IF(OR(AND(Z112="Muy Baja",AB112="Mayor"),AND(Z112="Baja",AB112="Mayor"),AND(Z112="Media",AB112="Mayor"),AND(Z112="Alta",AB112="Moderado"),AND(Z112="Alta",AB112="Mayor"),AND(Z112="Muy Alta",AB112="Leve"),AND(Z112="Muy Alta",AB112="Menor"),AND(Z112="Muy Alta",AB112="Moderado"),AND(Z112="Muy Alta",AB112="Mayor")),"Alto",IF(OR(AND(Z112="Muy Baja",AB112="Catastrófico"),AND(Z112="Baja",AB112="Catastrófico"),AND(Z112="Media",AB112="Catastrófico"),AND(Z112="Alta",AB112="Catastrófico"),AND(Z112="Muy Alta",AB112="Catastrófico")),"Extremo","")))),"")</f>
        <v>Alto</v>
      </c>
      <c r="AE112" s="242" t="s">
        <v>160</v>
      </c>
      <c r="AF112" s="654"/>
      <c r="AG112" s="654"/>
      <c r="AH112" s="652"/>
      <c r="AI112" s="652"/>
      <c r="AJ112" s="652"/>
      <c r="AK112" s="656"/>
      <c r="AL112" s="246"/>
    </row>
    <row r="113" spans="1:38" ht="96.6" x14ac:dyDescent="0.3">
      <c r="A113" s="605"/>
      <c r="B113" s="605"/>
      <c r="C113" s="605"/>
      <c r="D113" s="605"/>
      <c r="E113" s="605"/>
      <c r="F113" s="605"/>
      <c r="G113" s="605"/>
      <c r="H113" s="605"/>
      <c r="I113" s="605"/>
      <c r="J113" s="605"/>
      <c r="K113" s="605"/>
      <c r="L113" s="605"/>
      <c r="M113" s="605"/>
      <c r="N113" s="605"/>
      <c r="O113" s="131">
        <v>2</v>
      </c>
      <c r="P113" s="163" t="s">
        <v>643</v>
      </c>
      <c r="Q113" s="130" t="s">
        <v>389</v>
      </c>
      <c r="R113" s="131" t="str">
        <f t="shared" si="31"/>
        <v>Probabilidad</v>
      </c>
      <c r="S113" s="242" t="s">
        <v>63</v>
      </c>
      <c r="T113" s="242" t="s">
        <v>64</v>
      </c>
      <c r="U113" s="243" t="str">
        <f t="shared" si="32"/>
        <v>40%</v>
      </c>
      <c r="V113" s="242" t="s">
        <v>65</v>
      </c>
      <c r="W113" s="242" t="s">
        <v>66</v>
      </c>
      <c r="X113" s="242" t="s">
        <v>67</v>
      </c>
      <c r="Y113" s="244">
        <f>IFERROR(IF(AND(R112="Probabilidad",R113="Probabilidad"),(AA112-(+AA112*U113)),IF(R113="Probabilidad",(I112-(+I112*U113)),IF(R113="Impacto",AA112,""))),"")</f>
        <v>0.14399999999999999</v>
      </c>
      <c r="Z113" s="245" t="str">
        <f t="shared" si="33"/>
        <v>Muy Baja</v>
      </c>
      <c r="AA113" s="243">
        <f t="shared" si="34"/>
        <v>0.14399999999999999</v>
      </c>
      <c r="AB113" s="245" t="str">
        <f t="shared" si="35"/>
        <v>Mayor</v>
      </c>
      <c r="AC113" s="243">
        <f>IFERROR(IF(AND(R112="Impacto",R113="Impacto"),(AC112-(+AC112*U113)),IF(R113="Impacto",($M$15-(+$M$15*U113)),IF(R113="Probabilidad",AC112,""))),"")</f>
        <v>0.8</v>
      </c>
      <c r="AD113" s="239" t="str">
        <f t="shared" si="36"/>
        <v>Alto</v>
      </c>
      <c r="AE113" s="242" t="s">
        <v>160</v>
      </c>
      <c r="AF113" s="605"/>
      <c r="AG113" s="605"/>
      <c r="AH113" s="605"/>
      <c r="AI113" s="605"/>
      <c r="AJ113" s="605"/>
      <c r="AK113" s="605"/>
      <c r="AL113" s="236"/>
    </row>
    <row r="114" spans="1:38" ht="165.6" x14ac:dyDescent="0.3">
      <c r="A114" s="656">
        <v>2</v>
      </c>
      <c r="B114" s="654" t="s">
        <v>55</v>
      </c>
      <c r="C114" s="722" t="s">
        <v>644</v>
      </c>
      <c r="D114" s="722" t="s">
        <v>645</v>
      </c>
      <c r="E114" s="723" t="s">
        <v>646</v>
      </c>
      <c r="F114" s="654" t="s">
        <v>154</v>
      </c>
      <c r="G114" s="724" t="s">
        <v>647</v>
      </c>
      <c r="H114" s="662" t="str">
        <f>IF(G114&lt;=0,"",IF(G114&lt;=2,"Muy Baja",IF(G114&lt;=24,"Baja",IF(G114&lt;=500,"Media",IF(G114&lt;=5000,"Alta","Muy Alta")))))</f>
        <v>Muy Alta</v>
      </c>
      <c r="I114" s="664">
        <f>IF(H114="","",IF(H114="Muy Baja",0.2,IF(H114="Baja",0.4,IF(H114="Media",0.6,IF(H114="Alta",0.8,IF(H114="Muy Alta",1,))))))</f>
        <v>1</v>
      </c>
      <c r="J114" s="664" t="s">
        <v>486</v>
      </c>
      <c r="K114" s="664" t="str">
        <f>IF(NOT(ISERROR(MATCH(J114,'[13]Tabla Impacto'!$B$221:$B$223,0))),'[13]Tabla Impacto'!$F$223&amp;"Por favor no seleccionar los criterios de impacto(Afectación Económica o presupuestal y Pérdida Reputacional)",J114)</f>
        <v xml:space="preserve">     Entre 100 y 500 SMLMV </v>
      </c>
      <c r="L114" s="662" t="str">
        <f>IF(OR(K114='[13]Tabla Impacto'!$C$11,K114='[13]Tabla Impacto'!$D$11),"Leve",IF(OR(K114='[13]Tabla Impacto'!$C$12,K114='[13]Tabla Impacto'!$D$12),"Menor",IF(OR(K114='[13]Tabla Impacto'!$C$13,K114='[13]Tabla Impacto'!$D$13),"Moderado",IF(OR(K114='[13]Tabla Impacto'!$C$14,K114='[13]Tabla Impacto'!$D$14),"Mayor",IF(OR(K114='[13]Tabla Impacto'!$C$15,K114='[13]Tabla Impacto'!$D$15),"Catastrófico","")))))</f>
        <v>Mayor</v>
      </c>
      <c r="M114" s="664">
        <f>IF(L114="","",IF(L114="Leve",0.2,IF(L114="Menor",0.4,IF(L114="Moderado",0.6,IF(L114="Mayor",0.8,IF(L114="Catastrófico",1,))))))</f>
        <v>0.8</v>
      </c>
      <c r="N114" s="660" t="str">
        <f>IF(OR(AND(H114="Muy Baja",L114="Leve"),AND(H114="Muy Baja",L114="Menor"),AND(H114="Baja",L114="Leve")),"Bajo",IF(OR(AND(H114="Muy baja",L114="Moderado"),AND(H114="Baja",L114="Menor"),AND(H114="Baja",L114="Moderado"),AND(H114="Media",L114="Leve"),AND(H114="Media",L114="Menor"),AND(H114="Media",L114="Moderado"),AND(H114="Alta",L114="Leve"),AND(H114="Alta",L114="Menor")),"Moderado",IF(OR(AND(H114="Muy Baja",L114="Mayor"),AND(H114="Baja",L114="Mayor"),AND(H114="Media",L114="Mayor"),AND(H114="Alta",L114="Moderado"),AND(H114="Alta",L114="Mayor"),AND(H114="Muy Alta",L114="Leve"),AND(H114="Muy Alta",L114="Menor"),AND(H114="Muy Alta",L114="Moderado"),AND(H114="Muy Alta",L114="Mayor")),"Alto",IF(OR(AND(H114="Muy Baja",L114="Catastrófico"),AND(H114="Baja",L114="Catastrófico"),AND(H114="Media",L114="Catastrófico"),AND(H114="Alta",L114="Catastrófico"),AND(H114="Muy Alta",L114="Catastrófico")),"Extremo",""))))</f>
        <v>Alto</v>
      </c>
      <c r="O114" s="131">
        <v>1</v>
      </c>
      <c r="P114" s="163" t="s">
        <v>648</v>
      </c>
      <c r="Q114" s="130" t="s">
        <v>649</v>
      </c>
      <c r="R114" s="131" t="s">
        <v>146</v>
      </c>
      <c r="S114" s="242" t="s">
        <v>63</v>
      </c>
      <c r="T114" s="242" t="s">
        <v>64</v>
      </c>
      <c r="U114" s="243" t="str">
        <f t="shared" si="32"/>
        <v>40%</v>
      </c>
      <c r="V114" s="242" t="s">
        <v>65</v>
      </c>
      <c r="W114" s="242" t="s">
        <v>167</v>
      </c>
      <c r="X114" s="242" t="s">
        <v>67</v>
      </c>
      <c r="Y114" s="244">
        <f>IFERROR(IF(R114="Probabilidad",(I114-(+I114*U114)),IF(R114="Impacto",I114,"")),"")</f>
        <v>0.6</v>
      </c>
      <c r="Z114" s="245" t="str">
        <f t="shared" si="33"/>
        <v>Media</v>
      </c>
      <c r="AA114" s="243">
        <f t="shared" si="34"/>
        <v>0.6</v>
      </c>
      <c r="AB114" s="245" t="str">
        <f t="shared" si="35"/>
        <v>Mayor</v>
      </c>
      <c r="AC114" s="243">
        <f>IFERROR(IF(R114="Impacto",(M114-(+M114*U114)),IF(R114="Probabilidad",M114,"")),"")</f>
        <v>0.8</v>
      </c>
      <c r="AD114" s="239" t="str">
        <f t="shared" si="36"/>
        <v>Alto</v>
      </c>
      <c r="AE114" s="242" t="s">
        <v>160</v>
      </c>
      <c r="AF114" s="654"/>
      <c r="AG114" s="654"/>
      <c r="AH114" s="652"/>
      <c r="AI114" s="652"/>
      <c r="AJ114" s="652"/>
      <c r="AK114" s="656"/>
      <c r="AL114" s="236"/>
    </row>
    <row r="115" spans="1:38" ht="67.8" x14ac:dyDescent="0.3">
      <c r="A115" s="605"/>
      <c r="B115" s="605"/>
      <c r="C115" s="605"/>
      <c r="D115" s="605"/>
      <c r="E115" s="605"/>
      <c r="F115" s="605"/>
      <c r="G115" s="605"/>
      <c r="H115" s="605"/>
      <c r="I115" s="605"/>
      <c r="J115" s="605"/>
      <c r="K115" s="605"/>
      <c r="L115" s="605"/>
      <c r="M115" s="605"/>
      <c r="N115" s="605"/>
      <c r="O115" s="131">
        <v>2</v>
      </c>
      <c r="P115" s="163" t="s">
        <v>650</v>
      </c>
      <c r="Q115" s="130" t="s">
        <v>651</v>
      </c>
      <c r="R115" s="131" t="s">
        <v>394</v>
      </c>
      <c r="S115" s="242" t="s">
        <v>63</v>
      </c>
      <c r="T115" s="242" t="s">
        <v>64</v>
      </c>
      <c r="U115" s="243" t="str">
        <f t="shared" si="32"/>
        <v>40%</v>
      </c>
      <c r="V115" s="242" t="s">
        <v>65</v>
      </c>
      <c r="W115" s="242" t="s">
        <v>167</v>
      </c>
      <c r="X115" s="242" t="s">
        <v>67</v>
      </c>
      <c r="Y115" s="244">
        <f>IFERROR(IF(AND(R114="Probabilidad",R115="Probabilidad"),(AA114-(+AA114*U115)),IF(R115="Probabilidad",(I114-(+I114*U115)),IF(R115="Impacto",AA114,""))),"")</f>
        <v>0.36</v>
      </c>
      <c r="Z115" s="245" t="str">
        <f t="shared" si="33"/>
        <v>Baja</v>
      </c>
      <c r="AA115" s="243">
        <f t="shared" si="34"/>
        <v>0.36</v>
      </c>
      <c r="AB115" s="245" t="str">
        <f t="shared" si="35"/>
        <v>Mayor</v>
      </c>
      <c r="AC115" s="243">
        <f>IFERROR(IF(AND(R114="Impacto",R115="Impacto"),(AC112-(+AC112*U115)),IF(R115="Impacto",($M$17-(+$M$17*U115)),IF(R115="Probabilidad",AC112,""))),"")</f>
        <v>0.8</v>
      </c>
      <c r="AD115" s="239" t="str">
        <f t="shared" si="36"/>
        <v>Alto</v>
      </c>
      <c r="AE115" s="242" t="s">
        <v>160</v>
      </c>
      <c r="AF115" s="605"/>
      <c r="AG115" s="605"/>
      <c r="AH115" s="605"/>
      <c r="AI115" s="605"/>
      <c r="AJ115" s="605"/>
      <c r="AK115" s="605"/>
      <c r="AL115" s="236"/>
    </row>
    <row r="116" spans="1:38" ht="138" x14ac:dyDescent="0.3">
      <c r="A116" s="656">
        <v>3</v>
      </c>
      <c r="B116" s="654" t="s">
        <v>55</v>
      </c>
      <c r="C116" s="654" t="s">
        <v>652</v>
      </c>
      <c r="D116" s="654" t="s">
        <v>653</v>
      </c>
      <c r="E116" s="721" t="s">
        <v>654</v>
      </c>
      <c r="F116" s="654" t="s">
        <v>154</v>
      </c>
      <c r="G116" s="656" t="s">
        <v>655</v>
      </c>
      <c r="H116" s="662" t="str">
        <f>IF(G116&lt;=0,"",IF(G116&lt;=2,"Muy Baja",IF(G116&lt;=24,"Baja",IF(G116&lt;=500,"Media",IF(G116&lt;=5000,"Alta","Muy Alta")))))</f>
        <v>Muy Alta</v>
      </c>
      <c r="I116" s="664">
        <f>IF(H116="","",IF(H116="Muy Baja",0.2,IF(H116="Baja",0.4,IF(H116="Media",0.6,IF(H116="Alta",0.8,IF(H116="Muy Alta",1,))))))</f>
        <v>1</v>
      </c>
      <c r="J116" s="664" t="s">
        <v>351</v>
      </c>
      <c r="K116" s="664" t="str">
        <f>IF(NOT(ISERROR(MATCH(J116,'[13]Tabla Impacto'!$B$221:$B$223,0))),'[13]Tabla Impacto'!$F$223&amp;"Por favor no seleccionar los criterios de impacto(Afectación Económica o presupuestal y Pérdida Reputacional)",J116)</f>
        <v xml:space="preserve">     El riesgo afecta la imagen de la entidad a nivel nacional, con efecto publicitarios sostenible a nivel país</v>
      </c>
      <c r="L116" s="662" t="str">
        <f>IF(OR(K116='[13]Tabla Impacto'!$C$11,K116='[13]Tabla Impacto'!$D$11),"Leve",IF(OR(K116='[13]Tabla Impacto'!$C$12,K116='[13]Tabla Impacto'!$D$12),"Menor",IF(OR(K116='[13]Tabla Impacto'!$C$13,K116='[13]Tabla Impacto'!$D$13),"Moderado",IF(OR(K116='[13]Tabla Impacto'!$C$14,K116='[13]Tabla Impacto'!$D$14),"Mayor",IF(OR(K116='[13]Tabla Impacto'!$C$15,K116='[13]Tabla Impacto'!$D$15),"Catastrófico","")))))</f>
        <v>Catastrófico</v>
      </c>
      <c r="M116" s="664">
        <f>IF(L116="","",IF(L116="Leve",0.2,IF(L116="Menor",0.4,IF(L116="Moderado",0.6,IF(L116="Mayor",0.8,IF(L116="Catastrófico",1,))))))</f>
        <v>1</v>
      </c>
      <c r="N116" s="660" t="str">
        <f>IF(OR(AND(H116="Muy Baja",L116="Leve"),AND(H116="Muy Baja",L116="Menor"),AND(H116="Baja",L116="Leve")),"Bajo",IF(OR(AND(H116="Muy baja",L116="Moderado"),AND(H116="Baja",L116="Menor"),AND(H116="Baja",L116="Moderado"),AND(H116="Media",L116="Leve"),AND(H116="Media",L116="Menor"),AND(H116="Media",L116="Moderado"),AND(H116="Alta",L116="Leve"),AND(H116="Alta",L116="Menor")),"Moderado",IF(OR(AND(H116="Muy Baja",L116="Mayor"),AND(H116="Baja",L116="Mayor"),AND(H116="Media",L116="Mayor"),AND(H116="Alta",L116="Moderado"),AND(H116="Alta",L116="Mayor"),AND(H116="Muy Alta",L116="Leve"),AND(H116="Muy Alta",L116="Menor"),AND(H116="Muy Alta",L116="Moderado"),AND(H116="Muy Alta",L116="Mayor")),"Alto",IF(OR(AND(H116="Muy Baja",L116="Catastrófico"),AND(H116="Baja",L116="Catastrófico"),AND(H116="Media",L116="Catastrófico"),AND(H116="Alta",L116="Catastrófico"),AND(H116="Muy Alta",L116="Catastrófico")),"Extremo",""))))</f>
        <v>Extremo</v>
      </c>
      <c r="O116" s="131">
        <v>1</v>
      </c>
      <c r="P116" s="247" t="s">
        <v>656</v>
      </c>
      <c r="Q116" s="248" t="s">
        <v>657</v>
      </c>
      <c r="R116" s="131" t="s">
        <v>146</v>
      </c>
      <c r="S116" s="242" t="s">
        <v>63</v>
      </c>
      <c r="T116" s="242" t="s">
        <v>64</v>
      </c>
      <c r="U116" s="243" t="str">
        <f t="shared" si="32"/>
        <v>40%</v>
      </c>
      <c r="V116" s="242" t="s">
        <v>65</v>
      </c>
      <c r="W116" s="242" t="s">
        <v>167</v>
      </c>
      <c r="X116" s="242" t="s">
        <v>67</v>
      </c>
      <c r="Y116" s="244">
        <f>IFERROR(IF(R116="Probabilidad",(I116-(+I116*U116)),IF(R116="Impacto",I116,"")),"")</f>
        <v>0.6</v>
      </c>
      <c r="Z116" s="245" t="str">
        <f t="shared" si="33"/>
        <v>Media</v>
      </c>
      <c r="AA116" s="243">
        <f t="shared" si="34"/>
        <v>0.6</v>
      </c>
      <c r="AB116" s="245" t="str">
        <f t="shared" si="35"/>
        <v>Catastrófico</v>
      </c>
      <c r="AC116" s="243">
        <f>IFERROR(IF(R116="Impacto",(M116-(+M116*U116)),IF(R116="Probabilidad",M116,"")),"")</f>
        <v>1</v>
      </c>
      <c r="AD116" s="239" t="str">
        <f t="shared" si="36"/>
        <v>Extremo</v>
      </c>
      <c r="AE116" s="242" t="s">
        <v>160</v>
      </c>
      <c r="AF116" s="249"/>
      <c r="AG116" s="250"/>
      <c r="AH116" s="251"/>
      <c r="AI116" s="251"/>
      <c r="AJ116" s="249"/>
      <c r="AK116" s="250"/>
      <c r="AL116" s="236"/>
    </row>
    <row r="117" spans="1:38" ht="67.8" x14ac:dyDescent="0.3">
      <c r="A117" s="605"/>
      <c r="B117" s="605"/>
      <c r="C117" s="605"/>
      <c r="D117" s="605"/>
      <c r="E117" s="605"/>
      <c r="F117" s="605"/>
      <c r="G117" s="605"/>
      <c r="H117" s="605"/>
      <c r="I117" s="605"/>
      <c r="J117" s="605"/>
      <c r="K117" s="605"/>
      <c r="L117" s="605"/>
      <c r="M117" s="605"/>
      <c r="N117" s="605"/>
      <c r="O117" s="131">
        <v>2</v>
      </c>
      <c r="P117" s="163" t="s">
        <v>658</v>
      </c>
      <c r="Q117" s="248" t="s">
        <v>659</v>
      </c>
      <c r="R117" s="131" t="s">
        <v>146</v>
      </c>
      <c r="S117" s="242" t="s">
        <v>63</v>
      </c>
      <c r="T117" s="242" t="s">
        <v>64</v>
      </c>
      <c r="U117" s="243" t="str">
        <f t="shared" si="32"/>
        <v>40%</v>
      </c>
      <c r="V117" s="242" t="s">
        <v>65</v>
      </c>
      <c r="W117" s="242" t="s">
        <v>167</v>
      </c>
      <c r="X117" s="242" t="s">
        <v>67</v>
      </c>
      <c r="Y117" s="252">
        <f>IFERROR(IF(AND(R116="Probabilidad",R117="Probabilidad"),(AA116-(+AA116*U117)),IF(R117="Probabilidad",(I116-(+I116*U117)),IF(R117="Impacto",AA116,""))),"")</f>
        <v>0.36</v>
      </c>
      <c r="Z117" s="245" t="str">
        <f t="shared" si="33"/>
        <v>Baja</v>
      </c>
      <c r="AA117" s="243">
        <f t="shared" si="34"/>
        <v>0.36</v>
      </c>
      <c r="AB117" s="245" t="str">
        <f t="shared" si="35"/>
        <v>Mayor</v>
      </c>
      <c r="AC117" s="243">
        <f>IFERROR(IF(AND(R116="Impacto",R117="Impacto"),(AC114-(+AC114*U117)),IF(R117="Impacto",($M$19-(+$M$19*U117)),IF(R117="Probabilidad",AC114,""))),"")</f>
        <v>0.8</v>
      </c>
      <c r="AD117" s="239" t="str">
        <f t="shared" si="36"/>
        <v>Alto</v>
      </c>
      <c r="AE117" s="242" t="s">
        <v>160</v>
      </c>
      <c r="AF117" s="249"/>
      <c r="AG117" s="250"/>
      <c r="AH117" s="251"/>
      <c r="AI117" s="251"/>
      <c r="AJ117" s="249"/>
      <c r="AK117" s="250"/>
      <c r="AL117" s="236"/>
    </row>
    <row r="118" spans="1:38" ht="124.2" x14ac:dyDescent="0.3">
      <c r="A118" s="656">
        <v>4</v>
      </c>
      <c r="B118" s="654" t="s">
        <v>168</v>
      </c>
      <c r="C118" s="654" t="s">
        <v>660</v>
      </c>
      <c r="D118" s="654" t="s">
        <v>661</v>
      </c>
      <c r="E118" s="721" t="s">
        <v>662</v>
      </c>
      <c r="F118" s="654" t="s">
        <v>234</v>
      </c>
      <c r="G118" s="656" t="s">
        <v>663</v>
      </c>
      <c r="H118" s="686" t="str">
        <f>IF(G118&lt;=0,"",IF(G118&lt;=2,"Muy Baja",IF(G118&lt;=24,"Baja",IF(G118&lt;=500,"Media",IF(G118&lt;=5000,"Alta","Muy Alta")))))</f>
        <v>Muy Alta</v>
      </c>
      <c r="I118" s="685">
        <f>IF(H118="","",IF(H118="Muy Baja",0.2,IF(H118="Baja",0.4,IF(H118="Media",0.6,IF(H118="Alta",0.8,IF(H118="Muy Alta",1,))))))</f>
        <v>1</v>
      </c>
      <c r="J118" s="664" t="s">
        <v>486</v>
      </c>
      <c r="K118" s="685" t="str">
        <f>IF(NOT(ISERROR(MATCH(J118,'[13]Tabla Impacto'!$B$221:$B$223,0))),'[13]Tabla Impacto'!$F$223&amp;"Por favor no seleccionar los criterios de impacto(Afectación Económica o presupuestal y Pérdida Reputacional)",J118)</f>
        <v xml:space="preserve">     Entre 100 y 500 SMLMV </v>
      </c>
      <c r="L118" s="686" t="str">
        <f>IF(OR(K118='[13]Tabla Impacto'!$C$11,K118='[13]Tabla Impacto'!$D$11),"Leve",IF(OR(K118='[13]Tabla Impacto'!$C$12,K118='[13]Tabla Impacto'!$D$12),"Menor",IF(OR(K118='[13]Tabla Impacto'!$C$13,K118='[13]Tabla Impacto'!$D$13),"Moderado",IF(OR(K118='[13]Tabla Impacto'!$C$14,K118='[13]Tabla Impacto'!$D$14),"Mayor",IF(OR(K118='[13]Tabla Impacto'!$C$15,K118='[13]Tabla Impacto'!$D$15),"Catastrófico","")))))</f>
        <v>Mayor</v>
      </c>
      <c r="M118" s="685">
        <f>IF(L118="","",IF(L118="Leve",0.2,IF(L118="Menor",0.4,IF(L118="Moderado",0.6,IF(L118="Mayor",0.8,IF(L118="Catastrófico",1,))))))</f>
        <v>0.8</v>
      </c>
      <c r="N118" s="688" t="str">
        <f>IF(OR(AND(H118="Muy Baja",L118="Leve"),AND(H118="Muy Baja",L118="Menor"),AND(H118="Baja",L118="Leve")),"Bajo",IF(OR(AND(H118="Muy baja",L118="Moderado"),AND(H118="Baja",L118="Menor"),AND(H118="Baja",L118="Moderado"),AND(H118="Media",L118="Leve"),AND(H118="Media",L118="Menor"),AND(H118="Media",L118="Moderado"),AND(H118="Alta",L118="Leve"),AND(H118="Alta",L118="Menor")),"Moderado",IF(OR(AND(H118="Muy Baja",L118="Mayor"),AND(H118="Baja",L118="Mayor"),AND(H118="Media",L118="Mayor"),AND(H118="Alta",L118="Moderado"),AND(H118="Alta",L118="Mayor"),AND(H118="Muy Alta",L118="Leve"),AND(H118="Muy Alta",L118="Menor"),AND(H118="Muy Alta",L118="Moderado"),AND(H118="Muy Alta",L118="Mayor")),"Alto",IF(OR(AND(H118="Muy Baja",L118="Catastrófico"),AND(H118="Baja",L118="Catastrófico"),AND(H118="Media",L118="Catastrófico"),AND(H118="Alta",L118="Catastrófico"),AND(H118="Muy Alta",L118="Catastrófico")),"Extremo",""))))</f>
        <v>Alto</v>
      </c>
      <c r="O118" s="253">
        <v>1</v>
      </c>
      <c r="P118" s="163" t="s">
        <v>664</v>
      </c>
      <c r="Q118" s="248" t="s">
        <v>665</v>
      </c>
      <c r="R118" s="131" t="s">
        <v>146</v>
      </c>
      <c r="S118" s="242" t="s">
        <v>63</v>
      </c>
      <c r="T118" s="242" t="s">
        <v>64</v>
      </c>
      <c r="U118" s="243" t="str">
        <f t="shared" si="32"/>
        <v>40%</v>
      </c>
      <c r="V118" s="242" t="s">
        <v>65</v>
      </c>
      <c r="W118" s="242" t="s">
        <v>167</v>
      </c>
      <c r="X118" s="242" t="s">
        <v>67</v>
      </c>
      <c r="Y118" s="244">
        <f>IFERROR(IF(R118="Probabilidad",(I118-(+I118*U118)),IF(R118="Impacto",I118,"")),"")</f>
        <v>0.6</v>
      </c>
      <c r="Z118" s="245" t="str">
        <f t="shared" si="33"/>
        <v>Media</v>
      </c>
      <c r="AA118" s="243">
        <f t="shared" si="34"/>
        <v>0.6</v>
      </c>
      <c r="AB118" s="245" t="str">
        <f t="shared" si="35"/>
        <v>Mayor</v>
      </c>
      <c r="AC118" s="243">
        <f>IFERROR(IF(R118="Impacto",(M118-(+M118*U118)),IF(R118="Probabilidad",M118,"")),"")</f>
        <v>0.8</v>
      </c>
      <c r="AD118" s="239" t="str">
        <f t="shared" si="36"/>
        <v>Alto</v>
      </c>
      <c r="AE118" s="242" t="s">
        <v>160</v>
      </c>
      <c r="AF118" s="654"/>
      <c r="AG118" s="654"/>
      <c r="AH118" s="652"/>
      <c r="AI118" s="652"/>
      <c r="AJ118" s="652"/>
      <c r="AK118" s="656"/>
      <c r="AL118" s="236"/>
    </row>
    <row r="119" spans="1:38" x14ac:dyDescent="0.3">
      <c r="A119" s="605"/>
      <c r="B119" s="605"/>
      <c r="C119" s="605"/>
      <c r="D119" s="605"/>
      <c r="E119" s="605"/>
      <c r="F119" s="605"/>
      <c r="G119" s="605"/>
      <c r="H119" s="605"/>
      <c r="I119" s="605"/>
      <c r="J119" s="605"/>
      <c r="K119" s="605"/>
      <c r="L119" s="605"/>
      <c r="M119" s="605"/>
      <c r="N119" s="605"/>
      <c r="O119" s="131">
        <v>2</v>
      </c>
      <c r="P119" s="163"/>
      <c r="Q119" s="248"/>
      <c r="R119" s="250" t="str">
        <f>IF(OR(S119="Preventivo",S119="Detectivo"),"Probabilidad",IF(S119="Correctivo","Impacto",""))</f>
        <v/>
      </c>
      <c r="S119" s="242"/>
      <c r="T119" s="242"/>
      <c r="U119" s="243" t="str">
        <f t="shared" si="32"/>
        <v/>
      </c>
      <c r="V119" s="242"/>
      <c r="W119" s="242"/>
      <c r="X119" s="242"/>
      <c r="Y119" s="244" t="str">
        <f>IFERROR(IF(AND(R118="Probabilidad",R119="Probabilidad"),(AA118-(+AA118*U119)),IF(R119="Probabilidad",(I118-(+I118*U119)),IF(R119="Impacto",AA118,""))),"")</f>
        <v/>
      </c>
      <c r="Z119" s="245" t="str">
        <f t="shared" si="33"/>
        <v/>
      </c>
      <c r="AA119" s="243" t="str">
        <f t="shared" si="34"/>
        <v/>
      </c>
      <c r="AB119" s="245" t="str">
        <f t="shared" si="35"/>
        <v/>
      </c>
      <c r="AC119" s="243" t="str">
        <f>IFERROR(IF(AND(R118="Impacto",R119="Impacto"),(AC116-(+AC116*U119)),IF(R119="Impacto",($M$21-(+$M$21*U119)),IF(R119="Probabilidad",AC116,""))),"")</f>
        <v/>
      </c>
      <c r="AD119" s="239" t="str">
        <f t="shared" si="36"/>
        <v/>
      </c>
      <c r="AE119" s="242"/>
      <c r="AF119" s="605"/>
      <c r="AG119" s="605"/>
      <c r="AH119" s="605"/>
      <c r="AI119" s="605"/>
      <c r="AJ119" s="605"/>
      <c r="AK119" s="605"/>
      <c r="AL119" s="236"/>
    </row>
    <row r="120" spans="1:38" ht="82.8" x14ac:dyDescent="0.3">
      <c r="A120" s="656">
        <v>5</v>
      </c>
      <c r="B120" s="654" t="s">
        <v>89</v>
      </c>
      <c r="C120" s="654" t="s">
        <v>666</v>
      </c>
      <c r="D120" s="654" t="s">
        <v>667</v>
      </c>
      <c r="E120" s="721" t="s">
        <v>668</v>
      </c>
      <c r="F120" s="654" t="s">
        <v>59</v>
      </c>
      <c r="G120" s="656" t="s">
        <v>669</v>
      </c>
      <c r="H120" s="662" t="str">
        <f>IF(G120&lt;=0,"",IF(G120&lt;=2,"Muy Baja",IF(G120&lt;=24,"Baja",IF(G120&lt;=500,"Media",IF(G120&lt;=5000,"Alta","Muy Alta")))))</f>
        <v>Muy Alta</v>
      </c>
      <c r="I120" s="664">
        <f>IF(H120="","",IF(H120="Muy Baja",0.2,IF(H120="Baja",0.4,IF(H120="Media",0.6,IF(H120="Alta",0.8,IF(H120="Muy Alta",1,))))))</f>
        <v>1</v>
      </c>
      <c r="J120" s="719" t="s">
        <v>60</v>
      </c>
      <c r="K120" s="685" t="str">
        <f>IF(NOT(ISERROR(MATCH(J120,'[13]Tabla Impacto'!$B$221:$B$223,0))),'[13]Tabla Impacto'!$F$223&amp;"Por favor no seleccionar los criterios de impacto(Afectación Económica o presupuestal y Pérdida Reputacional)",J120)</f>
        <v xml:space="preserve">     El riesgo afecta la imagen de alguna área de la organización</v>
      </c>
      <c r="L120" s="662" t="str">
        <f>IF(OR(K120='[13]Tabla Impacto'!$C$11,K120='[13]Tabla Impacto'!$D$11),"Leve",IF(OR(K120='[13]Tabla Impacto'!$C$12,K120='[13]Tabla Impacto'!$D$12),"Menor",IF(OR(K120='[13]Tabla Impacto'!$C$13,K120='[13]Tabla Impacto'!$D$13),"Moderado",IF(OR(K120='[13]Tabla Impacto'!$C$14,K120='[13]Tabla Impacto'!$D$14),"Mayor",IF(OR(K120='[13]Tabla Impacto'!$C$15,K120='[13]Tabla Impacto'!$D$15),"Catastrófico","")))))</f>
        <v>Leve</v>
      </c>
      <c r="M120" s="664">
        <f>IF(L120="","",IF(L120="Leve",0.2,IF(L120="Menor",0.4,IF(L120="Moderado",0.6,IF(L120="Mayor",0.8,IF(L120="Catastrófico",1,))))))</f>
        <v>0.2</v>
      </c>
      <c r="N120" s="660" t="str">
        <f>IF(OR(AND(H120="Muy Baja",L120="Leve"),AND(H120="Muy Baja",L120="Menor"),AND(H120="Baja",L120="Leve")),"Bajo",IF(OR(AND(H120="Muy baja",L120="Moderado"),AND(H120="Baja",L120="Menor"),AND(H120="Baja",L120="Moderado"),AND(H120="Media",L120="Leve"),AND(H120="Media",L120="Menor"),AND(H120="Media",L120="Moderado"),AND(H120="Alta",L120="Leve"),AND(H120="Alta",L120="Menor")),"Moderado",IF(OR(AND(H120="Muy Baja",L120="Mayor"),AND(H120="Baja",L120="Mayor"),AND(H120="Media",L120="Mayor"),AND(H120="Alta",L120="Moderado"),AND(H120="Alta",L120="Mayor"),AND(H120="Muy Alta",L120="Leve"),AND(H120="Muy Alta",L120="Menor"),AND(H120="Muy Alta",L120="Moderado"),AND(H120="Muy Alta",L120="Mayor")),"Alto",IF(OR(AND(H120="Muy Baja",L120="Catastrófico"),AND(H120="Baja",L120="Catastrófico"),AND(H120="Media",L120="Catastrófico"),AND(H120="Alta",L120="Catastrófico"),AND(H120="Muy Alta",L120="Catastrófico")),"Extremo",""))))</f>
        <v>Alto</v>
      </c>
      <c r="O120" s="131">
        <v>1</v>
      </c>
      <c r="P120" s="163" t="s">
        <v>670</v>
      </c>
      <c r="Q120" s="248" t="s">
        <v>671</v>
      </c>
      <c r="R120" s="131" t="s">
        <v>146</v>
      </c>
      <c r="S120" s="242" t="s">
        <v>63</v>
      </c>
      <c r="T120" s="242" t="s">
        <v>64</v>
      </c>
      <c r="U120" s="243" t="str">
        <f t="shared" si="32"/>
        <v>40%</v>
      </c>
      <c r="V120" s="242" t="s">
        <v>65</v>
      </c>
      <c r="W120" s="242" t="s">
        <v>66</v>
      </c>
      <c r="X120" s="242" t="s">
        <v>67</v>
      </c>
      <c r="Y120" s="244">
        <f>IFERROR(IF(R120="Probabilidad",(I120-(+I120*U120)),IF(R120="Impacto",I120,"")),"")</f>
        <v>0.6</v>
      </c>
      <c r="Z120" s="245" t="str">
        <f t="shared" si="33"/>
        <v>Media</v>
      </c>
      <c r="AA120" s="243">
        <f t="shared" si="34"/>
        <v>0.6</v>
      </c>
      <c r="AB120" s="245" t="str">
        <f t="shared" si="35"/>
        <v>Leve</v>
      </c>
      <c r="AC120" s="243">
        <f>IFERROR(IF(R120="Impacto",(M120-(+M120*U120)),IF(R120="Probabilidad",M120,"")),"")</f>
        <v>0.2</v>
      </c>
      <c r="AD120" s="239" t="str">
        <f t="shared" si="36"/>
        <v>Moderado</v>
      </c>
      <c r="AE120" s="242" t="s">
        <v>68</v>
      </c>
      <c r="AF120" s="249"/>
      <c r="AG120" s="250"/>
      <c r="AH120" s="251"/>
      <c r="AI120" s="251"/>
      <c r="AJ120" s="249"/>
      <c r="AK120" s="250"/>
      <c r="AL120" s="236"/>
    </row>
    <row r="121" spans="1:38" x14ac:dyDescent="0.3">
      <c r="A121" s="605"/>
      <c r="B121" s="605"/>
      <c r="C121" s="605"/>
      <c r="D121" s="605"/>
      <c r="E121" s="605"/>
      <c r="F121" s="605"/>
      <c r="G121" s="605"/>
      <c r="H121" s="605"/>
      <c r="I121" s="605"/>
      <c r="J121" s="605"/>
      <c r="K121" s="605"/>
      <c r="L121" s="605"/>
      <c r="M121" s="605"/>
      <c r="N121" s="605"/>
      <c r="O121" s="131">
        <v>2</v>
      </c>
      <c r="P121" s="248"/>
      <c r="Q121" s="248"/>
      <c r="R121" s="250" t="str">
        <f>IF(OR(S121="Preventivo",S121="Detectivo"),"Probabilidad",IF(S121="Correctivo","Impacto",""))</f>
        <v/>
      </c>
      <c r="S121" s="254"/>
      <c r="T121" s="254"/>
      <c r="U121" s="255" t="str">
        <f t="shared" si="32"/>
        <v/>
      </c>
      <c r="V121" s="254"/>
      <c r="W121" s="254"/>
      <c r="X121" s="254"/>
      <c r="Y121" s="256" t="str">
        <f>IFERROR(IF(AND(R120="Probabilidad",R121="Probabilidad"),(AA120-(+AA120*U121)),IF(R121="Probabilidad",(I120-(+I120*U121)),IF(R121="Impacto",AA120,""))),"")</f>
        <v/>
      </c>
      <c r="Z121" s="257" t="str">
        <f t="shared" si="33"/>
        <v/>
      </c>
      <c r="AA121" s="255" t="str">
        <f t="shared" si="34"/>
        <v/>
      </c>
      <c r="AB121" s="257" t="str">
        <f t="shared" si="35"/>
        <v/>
      </c>
      <c r="AC121" s="255" t="str">
        <f>IFERROR(IF(AND(R120="Impacto",R121="Impacto"),(AC118-(+AC118*U121)),IF(R121="Impacto",($M$23-(+$M$23*U121)),IF(R121="Probabilidad",AC118,""))),"")</f>
        <v/>
      </c>
      <c r="AD121" s="258" t="str">
        <f t="shared" si="36"/>
        <v/>
      </c>
      <c r="AE121" s="254"/>
      <c r="AF121" s="249"/>
      <c r="AG121" s="250"/>
      <c r="AH121" s="251"/>
      <c r="AI121" s="251"/>
      <c r="AJ121" s="249"/>
      <c r="AK121" s="250"/>
      <c r="AL121" s="236"/>
    </row>
    <row r="122" spans="1:38" ht="110.4" x14ac:dyDescent="0.3">
      <c r="A122" s="665">
        <v>6</v>
      </c>
      <c r="B122" s="654" t="s">
        <v>89</v>
      </c>
      <c r="C122" s="720" t="s">
        <v>672</v>
      </c>
      <c r="D122" s="720" t="s">
        <v>667</v>
      </c>
      <c r="E122" s="720" t="s">
        <v>673</v>
      </c>
      <c r="F122" s="654" t="s">
        <v>59</v>
      </c>
      <c r="G122" s="665" t="s">
        <v>445</v>
      </c>
      <c r="H122" s="718" t="str">
        <f>IF(G122&lt;=0,"",IF(G122&lt;=2,"Muy Baja",IF(G122&lt;=24,"Baja",IF(G122&lt;=500,"Media",IF(G122&lt;=5000,"Alta","Muy Alta")))))</f>
        <v>Muy Alta</v>
      </c>
      <c r="I122" s="719">
        <f>IF(H122="","",IF(H122="Muy Baja",0.2,IF(H122="Baja",0.4,IF(H122="Media",0.6,IF(H122="Alta",0.8,IF(H122="Muy Alta",1,))))))</f>
        <v>1</v>
      </c>
      <c r="J122" s="719" t="s">
        <v>198</v>
      </c>
      <c r="K122" s="719" t="str">
        <f>IF(NOT(ISERROR(MATCH(J122,'[13]Tabla Impacto'!$B$221:$B$223,0))),'[13]Tabla Impacto'!$F$223&amp;"Por favor no seleccionar los criterios de impacto(Afectación Económica o presupuestal y Pérdida Reputacional)",J122)</f>
        <v xml:space="preserve">     El riesgo afecta la imagen de de la entidad con efecto publicitario sostenido a nivel de sector administrativo, nivel departamental o municipal</v>
      </c>
      <c r="L122" s="718" t="str">
        <f>IF(OR(K122='[13]Tabla Impacto'!$C$11,K122='[13]Tabla Impacto'!$D$11),"Leve",IF(OR(K122='[13]Tabla Impacto'!$C$12,K122='[13]Tabla Impacto'!$D$12),"Menor",IF(OR(K122='[13]Tabla Impacto'!$C$13,K122='[13]Tabla Impacto'!$D$13),"Moderado",IF(OR(K122='[13]Tabla Impacto'!$C$14,K122='[13]Tabla Impacto'!$D$14),"Mayor",IF(OR(K122='[13]Tabla Impacto'!$C$15,K122='[13]Tabla Impacto'!$D$15),"Catastrófico","")))))</f>
        <v>Mayor</v>
      </c>
      <c r="M122" s="719">
        <f>IF(L122="","",IF(L122="Leve",0.2,IF(L122="Menor",0.4,IF(L122="Moderado",0.6,IF(L122="Mayor",0.8,IF(L122="Catastrófico",1,))))))</f>
        <v>0.8</v>
      </c>
      <c r="N122" s="713" t="str">
        <f>IF(OR(AND(H122="Muy Baja",L122="Leve"),AND(H122="Muy Baja",L122="Menor"),AND(H122="Baja",L122="Leve")),"Bajo",IF(OR(AND(H122="Muy baja",L122="Moderado"),AND(H122="Baja",L122="Menor"),AND(H122="Baja",L122="Moderado"),AND(H122="Media",L122="Leve"),AND(H122="Media",L122="Menor"),AND(H122="Media",L122="Moderado"),AND(H122="Alta",L122="Leve"),AND(H122="Alta",L122="Menor")),"Moderado",IF(OR(AND(H122="Muy Baja",L122="Mayor"),AND(H122="Baja",L122="Mayor"),AND(H122="Media",L122="Mayor"),AND(H122="Alta",L122="Moderado"),AND(H122="Alta",L122="Mayor"),AND(H122="Muy Alta",L122="Leve"),AND(H122="Muy Alta",L122="Menor"),AND(H122="Muy Alta",L122="Moderado"),AND(H122="Muy Alta",L122="Mayor")),"Alto",IF(OR(AND(H122="Muy Baja",L122="Catastrófico"),AND(H122="Baja",L122="Catastrófico"),AND(H122="Media",L122="Catastrófico"),AND(H122="Alta",L122="Catastrófico"),AND(H122="Muy Alta",L122="Catastrófico")),"Extremo",""))))</f>
        <v>Alto</v>
      </c>
      <c r="O122" s="250">
        <v>1</v>
      </c>
      <c r="P122" s="248" t="s">
        <v>674</v>
      </c>
      <c r="Q122" s="248" t="s">
        <v>675</v>
      </c>
      <c r="R122" s="250" t="s">
        <v>146</v>
      </c>
      <c r="S122" s="254" t="s">
        <v>63</v>
      </c>
      <c r="T122" s="254" t="s">
        <v>64</v>
      </c>
      <c r="U122" s="255" t="str">
        <f t="shared" si="32"/>
        <v>40%</v>
      </c>
      <c r="V122" s="254" t="s">
        <v>65</v>
      </c>
      <c r="W122" s="254" t="s">
        <v>66</v>
      </c>
      <c r="X122" s="254" t="s">
        <v>67</v>
      </c>
      <c r="Y122" s="256">
        <f>IFERROR(IF(R122="Probabilidad",(I122-(+I122*U122)),IF(R122="Impacto",I122,"")),"")</f>
        <v>0.6</v>
      </c>
      <c r="Z122" s="257" t="str">
        <f t="shared" si="33"/>
        <v>Media</v>
      </c>
      <c r="AA122" s="255">
        <f t="shared" si="34"/>
        <v>0.6</v>
      </c>
      <c r="AB122" s="257" t="str">
        <f t="shared" si="35"/>
        <v>Mayor</v>
      </c>
      <c r="AC122" s="255">
        <f>IFERROR(IF(R122="Impacto",(M122-(+M122*U122)),IF(R122="Probabilidad",M122,"")),"")</f>
        <v>0.8</v>
      </c>
      <c r="AD122" s="258" t="str">
        <f t="shared" si="36"/>
        <v>Alto</v>
      </c>
      <c r="AE122" s="254" t="s">
        <v>180</v>
      </c>
      <c r="AF122" s="249"/>
      <c r="AG122" s="250"/>
      <c r="AH122" s="251"/>
      <c r="AI122" s="251"/>
      <c r="AJ122" s="249"/>
      <c r="AK122" s="250"/>
      <c r="AL122" s="236"/>
    </row>
    <row r="123" spans="1:38" x14ac:dyDescent="0.3">
      <c r="A123" s="605"/>
      <c r="B123" s="605"/>
      <c r="C123" s="605"/>
      <c r="D123" s="605"/>
      <c r="E123" s="605"/>
      <c r="F123" s="605"/>
      <c r="G123" s="605"/>
      <c r="H123" s="605"/>
      <c r="I123" s="605"/>
      <c r="J123" s="605"/>
      <c r="K123" s="605"/>
      <c r="L123" s="605"/>
      <c r="M123" s="605"/>
      <c r="N123" s="605"/>
      <c r="O123" s="250">
        <v>2</v>
      </c>
      <c r="P123" s="248"/>
      <c r="Q123" s="248"/>
      <c r="R123" s="250" t="str">
        <f>IF(OR(S123="Preventivo",S123="Detectivo"),"Probabilidad",IF(S123="Correctivo","Impacto",""))</f>
        <v/>
      </c>
      <c r="S123" s="254"/>
      <c r="T123" s="254"/>
      <c r="U123" s="255" t="str">
        <f t="shared" si="32"/>
        <v/>
      </c>
      <c r="V123" s="254"/>
      <c r="W123" s="254"/>
      <c r="X123" s="254"/>
      <c r="Y123" s="256" t="str">
        <f>IFERROR(IF(AND(R122="Probabilidad",R123="Probabilidad"),(AA122-(+AA122*U123)),IF(R123="Probabilidad",(I122-(+I122*U123)),IF(R123="Impacto",AA122,""))),"")</f>
        <v/>
      </c>
      <c r="Z123" s="257" t="str">
        <f t="shared" si="33"/>
        <v/>
      </c>
      <c r="AA123" s="255" t="str">
        <f t="shared" si="34"/>
        <v/>
      </c>
      <c r="AB123" s="257" t="str">
        <f t="shared" si="35"/>
        <v/>
      </c>
      <c r="AC123" s="255" t="str">
        <f>IFERROR(IF(AND(R122="Impacto",R123="Impacto"),(AC120-(+AC120*U123)),IF(R123="Impacto",(#REF!-(+#REF!*U123)),IF(R123="Probabilidad",AC120,""))),"")</f>
        <v/>
      </c>
      <c r="AD123" s="258" t="str">
        <f t="shared" si="36"/>
        <v/>
      </c>
      <c r="AE123" s="254"/>
      <c r="AF123" s="249"/>
      <c r="AG123" s="250"/>
      <c r="AH123" s="251"/>
      <c r="AI123" s="251"/>
      <c r="AJ123" s="249"/>
      <c r="AK123" s="250"/>
      <c r="AL123" s="236"/>
    </row>
    <row r="124" spans="1:38" ht="67.8" x14ac:dyDescent="0.3">
      <c r="A124" s="665">
        <v>7</v>
      </c>
      <c r="B124" s="654" t="s">
        <v>55</v>
      </c>
      <c r="C124" s="720" t="s">
        <v>676</v>
      </c>
      <c r="D124" s="720" t="s">
        <v>677</v>
      </c>
      <c r="E124" s="720" t="s">
        <v>678</v>
      </c>
      <c r="F124" s="654" t="s">
        <v>59</v>
      </c>
      <c r="G124" s="665" t="s">
        <v>679</v>
      </c>
      <c r="H124" s="718" t="str">
        <f>IF(G124&lt;=0,"",IF(G124&lt;=2,"Muy Baja",IF(G124&lt;=24,"Baja",IF(G124&lt;=500,"Media",IF(G124&lt;=5000,"Alta","Muy Alta")))))</f>
        <v>Muy Alta</v>
      </c>
      <c r="I124" s="719">
        <f>IF(H124="","",IF(H124="Muy Baja",0.2,IF(H124="Baja",0.4,IF(H124="Media",0.6,IF(H124="Alta",0.8,IF(H124="Muy Alta",1,))))))</f>
        <v>1</v>
      </c>
      <c r="J124" s="720" t="s">
        <v>60</v>
      </c>
      <c r="K124" s="719" t="str">
        <f>IF(NOT(ISERROR(MATCH(J124,'[13]Tabla Impacto'!$B$221:$B$223,0))),'[13]Tabla Impacto'!$F$223&amp;"Por favor no seleccionar los criterios de impacto(Afectación Económica o presupuestal y Pérdida Reputacional)",J124)</f>
        <v xml:space="preserve">     El riesgo afecta la imagen de alguna área de la organización</v>
      </c>
      <c r="L124" s="718" t="str">
        <f>IF(OR(K124='[13]Tabla Impacto'!$C$11,K124='[13]Tabla Impacto'!$D$11),"Leve",IF(OR(K124='[13]Tabla Impacto'!$C$12,K124='[13]Tabla Impacto'!$D$12),"Menor",IF(OR(K124='[13]Tabla Impacto'!$C$13,K124='[13]Tabla Impacto'!$D$13),"Moderado",IF(OR(K124='[13]Tabla Impacto'!$C$14,K124='[13]Tabla Impacto'!$D$14),"Mayor",IF(OR(K124='[13]Tabla Impacto'!$C$15,K124='[13]Tabla Impacto'!$D$15),"Catastrófico","")))))</f>
        <v>Leve</v>
      </c>
      <c r="M124" s="719">
        <f>IF(L124="","",IF(L124="Leve",0.2,IF(L124="Menor",0.4,IF(L124="Moderado",0.6,IF(L124="Mayor",0.8,IF(L124="Catastrófico",1,))))))</f>
        <v>0.2</v>
      </c>
      <c r="N124" s="713" t="str">
        <f>IF(OR(AND(H124="Muy Baja",L124="Leve"),AND(H124="Muy Baja",L124="Menor"),AND(H124="Baja",L124="Leve")),"Bajo",IF(OR(AND(H124="Muy baja",L124="Moderado"),AND(H124="Baja",L124="Menor"),AND(H124="Baja",L124="Moderado"),AND(H124="Media",L124="Leve"),AND(H124="Media",L124="Menor"),AND(H124="Media",L124="Moderado"),AND(H124="Alta",L124="Leve"),AND(H124="Alta",L124="Menor")),"Moderado",IF(OR(AND(H124="Muy Baja",L124="Mayor"),AND(H124="Baja",L124="Mayor"),AND(H124="Media",L124="Mayor"),AND(H124="Alta",L124="Moderado"),AND(H124="Alta",L124="Mayor"),AND(H124="Muy Alta",L124="Leve"),AND(H124="Muy Alta",L124="Menor"),AND(H124="Muy Alta",L124="Moderado"),AND(H124="Muy Alta",L124="Mayor")),"Alto",IF(OR(AND(H124="Muy Baja",L124="Catastrófico"),AND(H124="Baja",L124="Catastrófico"),AND(H124="Media",L124="Catastrófico"),AND(H124="Alta",L124="Catastrófico"),AND(H124="Muy Alta",L124="Catastrófico")),"Extremo",""))))</f>
        <v>Alto</v>
      </c>
      <c r="O124" s="250">
        <v>1</v>
      </c>
      <c r="P124" s="248" t="s">
        <v>680</v>
      </c>
      <c r="Q124" s="248" t="s">
        <v>681</v>
      </c>
      <c r="R124" s="250" t="s">
        <v>146</v>
      </c>
      <c r="S124" s="254" t="s">
        <v>63</v>
      </c>
      <c r="T124" s="254" t="s">
        <v>64</v>
      </c>
      <c r="U124" s="255" t="str">
        <f t="shared" si="32"/>
        <v>40%</v>
      </c>
      <c r="V124" s="254" t="s">
        <v>65</v>
      </c>
      <c r="W124" s="254" t="s">
        <v>66</v>
      </c>
      <c r="X124" s="254" t="s">
        <v>67</v>
      </c>
      <c r="Y124" s="256">
        <f>IFERROR(IF(R124="Probabilidad",(I124-(+I124*U124)),IF(R124="Impacto",I124,"")),"")</f>
        <v>0.6</v>
      </c>
      <c r="Z124" s="257" t="str">
        <f t="shared" si="33"/>
        <v>Media</v>
      </c>
      <c r="AA124" s="255">
        <f t="shared" si="34"/>
        <v>0.6</v>
      </c>
      <c r="AB124" s="257" t="str">
        <f t="shared" si="35"/>
        <v>Leve</v>
      </c>
      <c r="AC124" s="255">
        <f>IFERROR(IF(R124="Impacto",(M124-(+M124*U124)),IF(R124="Probabilidad",M124,"")),"")</f>
        <v>0.2</v>
      </c>
      <c r="AD124" s="258" t="str">
        <f t="shared" si="36"/>
        <v>Moderado</v>
      </c>
      <c r="AE124" s="254" t="s">
        <v>160</v>
      </c>
      <c r="AF124" s="249"/>
      <c r="AG124" s="250"/>
      <c r="AH124" s="251"/>
      <c r="AI124" s="251"/>
      <c r="AJ124" s="249"/>
      <c r="AK124" s="250"/>
      <c r="AL124" s="236"/>
    </row>
    <row r="125" spans="1:38" x14ac:dyDescent="0.3">
      <c r="A125" s="605"/>
      <c r="B125" s="605"/>
      <c r="C125" s="605"/>
      <c r="D125" s="605"/>
      <c r="E125" s="605"/>
      <c r="F125" s="605"/>
      <c r="G125" s="605"/>
      <c r="H125" s="605"/>
      <c r="I125" s="605"/>
      <c r="J125" s="605"/>
      <c r="K125" s="605"/>
      <c r="L125" s="605"/>
      <c r="M125" s="605"/>
      <c r="N125" s="605"/>
      <c r="O125" s="250">
        <v>2</v>
      </c>
      <c r="P125" s="248"/>
      <c r="Q125" s="248"/>
      <c r="R125" s="250" t="str">
        <f>IF(OR(S125="Preventivo",S125="Detectivo"),"Probabilidad",IF(S125="Correctivo","Impacto",""))</f>
        <v/>
      </c>
      <c r="S125" s="254"/>
      <c r="T125" s="254"/>
      <c r="U125" s="255" t="str">
        <f t="shared" si="32"/>
        <v/>
      </c>
      <c r="V125" s="254"/>
      <c r="W125" s="254"/>
      <c r="X125" s="254"/>
      <c r="Y125" s="256" t="str">
        <f>IFERROR(IF(AND(R124="Probabilidad",R125="Probabilidad"),(AA124-(+AA124*U125)),IF(R125="Probabilidad",(I124-(+I124*U125)),IF(R125="Impacto",AA124,""))),"")</f>
        <v/>
      </c>
      <c r="Z125" s="257" t="str">
        <f t="shared" si="33"/>
        <v/>
      </c>
      <c r="AA125" s="255" t="str">
        <f t="shared" si="34"/>
        <v/>
      </c>
      <c r="AB125" s="257" t="str">
        <f t="shared" si="35"/>
        <v/>
      </c>
      <c r="AC125" s="255" t="str">
        <f>IFERROR(IF(AND(R124="Impacto",R125="Impacto"),(AC122-(+AC122*U125)),IF(R125="Impacto",(#REF!-(+#REF!*U125)),IF(R125="Probabilidad",AC122,""))),"")</f>
        <v/>
      </c>
      <c r="AD125" s="258" t="str">
        <f t="shared" si="36"/>
        <v/>
      </c>
      <c r="AE125" s="254"/>
      <c r="AF125" s="249"/>
      <c r="AG125" s="250"/>
      <c r="AH125" s="251"/>
      <c r="AI125" s="251"/>
      <c r="AJ125" s="249"/>
      <c r="AK125" s="250"/>
      <c r="AL125" s="236"/>
    </row>
    <row r="126" spans="1:38" ht="69" x14ac:dyDescent="0.3">
      <c r="A126" s="665">
        <v>8</v>
      </c>
      <c r="B126" s="654" t="s">
        <v>230</v>
      </c>
      <c r="C126" s="720" t="s">
        <v>682</v>
      </c>
      <c r="D126" s="720" t="s">
        <v>683</v>
      </c>
      <c r="E126" s="720" t="s">
        <v>684</v>
      </c>
      <c r="F126" s="654" t="s">
        <v>234</v>
      </c>
      <c r="G126" s="665" t="s">
        <v>663</v>
      </c>
      <c r="H126" s="718" t="str">
        <f>IF(G126&lt;=0,"",IF(G126&lt;=2,"Muy Baja",IF(G126&lt;=24,"Baja",IF(G126&lt;=500,"Media",IF(G126&lt;=5000,"Alta","Muy Alta")))))</f>
        <v>Muy Alta</v>
      </c>
      <c r="I126" s="719">
        <f>IF(H126="","",IF(H126="Muy Baja",0.2,IF(H126="Baja",0.4,IF(H126="Media",0.6,IF(H126="Alta",0.8,IF(H126="Muy Alta",1,))))))</f>
        <v>1</v>
      </c>
      <c r="J126" s="720" t="s">
        <v>60</v>
      </c>
      <c r="K126" s="719" t="str">
        <f>IF(NOT(ISERROR(MATCH(J126,'[13]Tabla Impacto'!$B$221:$B$223,0))),'[13]Tabla Impacto'!$F$223&amp;"Por favor no seleccionar los criterios de impacto(Afectación Económica o presupuestal y Pérdida Reputacional)",J126)</f>
        <v xml:space="preserve">     El riesgo afecta la imagen de alguna área de la organización</v>
      </c>
      <c r="L126" s="718" t="str">
        <f>IF(OR(K126='[13]Tabla Impacto'!$C$11,K126='[13]Tabla Impacto'!$D$11),"Leve",IF(OR(K126='[13]Tabla Impacto'!$C$12,K126='[13]Tabla Impacto'!$D$12),"Menor",IF(OR(K126='[13]Tabla Impacto'!$C$13,K126='[13]Tabla Impacto'!$D$13),"Moderado",IF(OR(K126='[13]Tabla Impacto'!$C$14,K126='[13]Tabla Impacto'!$D$14),"Mayor",IF(OR(K126='[13]Tabla Impacto'!$C$15,K126='[13]Tabla Impacto'!$D$15),"Catastrófico","")))))</f>
        <v>Leve</v>
      </c>
      <c r="M126" s="719">
        <f>IF(L126="","",IF(L126="Leve",0.2,IF(L126="Menor",0.4,IF(L126="Moderado",0.6,IF(L126="Mayor",0.8,IF(L126="Catastrófico",1,))))))</f>
        <v>0.2</v>
      </c>
      <c r="N126" s="713" t="str">
        <f>IF(OR(AND(H126="Muy Baja",L126="Leve"),AND(H126="Muy Baja",L126="Menor"),AND(H126="Baja",L126="Leve")),"Bajo",IF(OR(AND(H126="Muy baja",L126="Moderado"),AND(H126="Baja",L126="Menor"),AND(H126="Baja",L126="Moderado"),AND(H126="Media",L126="Leve"),AND(H126="Media",L126="Menor"),AND(H126="Media",L126="Moderado"),AND(H126="Alta",L126="Leve"),AND(H126="Alta",L126="Menor")),"Moderado",IF(OR(AND(H126="Muy Baja",L126="Mayor"),AND(H126="Baja",L126="Mayor"),AND(H126="Media",L126="Mayor"),AND(H126="Alta",L126="Moderado"),AND(H126="Alta",L126="Mayor"),AND(H126="Muy Alta",L126="Leve"),AND(H126="Muy Alta",L126="Menor"),AND(H126="Muy Alta",L126="Moderado"),AND(H126="Muy Alta",L126="Mayor")),"Alto",IF(OR(AND(H126="Muy Baja",L126="Catastrófico"),AND(H126="Baja",L126="Catastrófico"),AND(H126="Media",L126="Catastrófico"),AND(H126="Alta",L126="Catastrófico"),AND(H126="Muy Alta",L126="Catastrófico")),"Extremo",""))))</f>
        <v>Alto</v>
      </c>
      <c r="O126" s="250">
        <v>1</v>
      </c>
      <c r="P126" s="248" t="s">
        <v>685</v>
      </c>
      <c r="Q126" s="248" t="s">
        <v>686</v>
      </c>
      <c r="R126" s="250" t="s">
        <v>146</v>
      </c>
      <c r="S126" s="254" t="s">
        <v>63</v>
      </c>
      <c r="T126" s="254" t="s">
        <v>64</v>
      </c>
      <c r="U126" s="255" t="str">
        <f t="shared" si="32"/>
        <v>40%</v>
      </c>
      <c r="V126" s="254" t="s">
        <v>65</v>
      </c>
      <c r="W126" s="254" t="s">
        <v>167</v>
      </c>
      <c r="X126" s="254" t="s">
        <v>67</v>
      </c>
      <c r="Y126" s="256">
        <f>IFERROR(IF(R126="Probabilidad",(I126-(+I126*U126)),IF(R126="Impacto",I126,"")),"")</f>
        <v>0.6</v>
      </c>
      <c r="Z126" s="257" t="str">
        <f t="shared" si="33"/>
        <v>Media</v>
      </c>
      <c r="AA126" s="255">
        <f t="shared" si="34"/>
        <v>0.6</v>
      </c>
      <c r="AB126" s="257" t="str">
        <f t="shared" si="35"/>
        <v>Leve</v>
      </c>
      <c r="AC126" s="255">
        <f>IFERROR(IF(R126="Impacto",(M126-(+M126*U126)),IF(R126="Probabilidad",M126,"")),"")</f>
        <v>0.2</v>
      </c>
      <c r="AD126" s="258" t="str">
        <f t="shared" si="36"/>
        <v>Moderado</v>
      </c>
      <c r="AE126" s="254" t="s">
        <v>160</v>
      </c>
      <c r="AF126" s="249"/>
      <c r="AG126" s="250"/>
      <c r="AH126" s="251"/>
      <c r="AI126" s="251"/>
      <c r="AJ126" s="249"/>
      <c r="AK126" s="250"/>
      <c r="AL126" s="236"/>
    </row>
    <row r="127" spans="1:38" x14ac:dyDescent="0.3">
      <c r="A127" s="605"/>
      <c r="B127" s="605"/>
      <c r="C127" s="605"/>
      <c r="D127" s="605"/>
      <c r="E127" s="605"/>
      <c r="F127" s="605"/>
      <c r="G127" s="605"/>
      <c r="H127" s="605"/>
      <c r="I127" s="605"/>
      <c r="J127" s="605"/>
      <c r="K127" s="605"/>
      <c r="L127" s="605"/>
      <c r="M127" s="605"/>
      <c r="N127" s="605"/>
      <c r="O127" s="250">
        <v>2</v>
      </c>
      <c r="P127" s="248"/>
      <c r="Q127" s="248"/>
      <c r="R127" s="250" t="str">
        <f t="shared" ref="R127:R131" si="37">IF(OR(S127="Preventivo",S127="Detectivo"),"Probabilidad",IF(S127="Correctivo","Impacto",""))</f>
        <v/>
      </c>
      <c r="S127" s="254"/>
      <c r="T127" s="254"/>
      <c r="U127" s="255" t="str">
        <f t="shared" si="32"/>
        <v/>
      </c>
      <c r="V127" s="254"/>
      <c r="W127" s="254"/>
      <c r="X127" s="254"/>
      <c r="Y127" s="256" t="str">
        <f>IFERROR(IF(AND(R126="Probabilidad",R127="Probabilidad"),(AA126-(+AA126*U127)),IF(R127="Probabilidad",(I126-(+I126*U127)),IF(R127="Impacto",AA126,""))),"")</f>
        <v/>
      </c>
      <c r="Z127" s="257" t="str">
        <f t="shared" si="33"/>
        <v/>
      </c>
      <c r="AA127" s="255" t="str">
        <f t="shared" si="34"/>
        <v/>
      </c>
      <c r="AB127" s="257" t="str">
        <f t="shared" si="35"/>
        <v/>
      </c>
      <c r="AC127" s="255" t="str">
        <f>IFERROR(IF(AND(R126="Impacto",R127="Impacto"),(AC124-(+AC124*U127)),IF(R127="Impacto",(#REF!-(+#REF!*U127)),IF(R127="Probabilidad",AC124,""))),"")</f>
        <v/>
      </c>
      <c r="AD127" s="258" t="str">
        <f t="shared" si="36"/>
        <v/>
      </c>
      <c r="AE127" s="254"/>
      <c r="AF127" s="249"/>
      <c r="AG127" s="250"/>
      <c r="AH127" s="251"/>
      <c r="AI127" s="251"/>
      <c r="AJ127" s="249"/>
      <c r="AK127" s="250"/>
      <c r="AL127" s="236"/>
    </row>
    <row r="128" spans="1:38" x14ac:dyDescent="0.3">
      <c r="A128" s="665">
        <v>9</v>
      </c>
      <c r="B128" s="654"/>
      <c r="C128" s="720"/>
      <c r="D128" s="720"/>
      <c r="E128" s="720"/>
      <c r="F128" s="654" t="s">
        <v>131</v>
      </c>
      <c r="G128" s="665"/>
      <c r="H128" s="718" t="str">
        <f>IF(G128&lt;=0,"",IF(G128&lt;=2,"Muy Baja",IF(G128&lt;=24,"Baja",IF(G128&lt;=500,"Media",IF(G128&lt;=5000,"Alta","Muy Alta")))))</f>
        <v/>
      </c>
      <c r="I128" s="719" t="str">
        <f>IF(H128="","",IF(H128="Muy Baja",0.2,IF(H128="Baja",0.4,IF(H128="Media",0.6,IF(H128="Alta",0.8,IF(H128="Muy Alta",1,))))))</f>
        <v/>
      </c>
      <c r="J128" s="719"/>
      <c r="K128" s="719">
        <f>IF(NOT(ISERROR(MATCH(J128,'[13]Tabla Impacto'!$B$221:$B$223,0))),'[13]Tabla Impacto'!$F$223&amp;"Por favor no seleccionar los criterios de impacto(Afectación Económica o presupuestal y Pérdida Reputacional)",J128)</f>
        <v>0</v>
      </c>
      <c r="L128" s="718" t="str">
        <f>IF(OR(K128='[13]Tabla Impacto'!$C$11,K128='[13]Tabla Impacto'!$D$11),"Leve",IF(OR(K128='[13]Tabla Impacto'!$C$12,K128='[13]Tabla Impacto'!$D$12),"Menor",IF(OR(K128='[13]Tabla Impacto'!$C$13,K128='[13]Tabla Impacto'!$D$13),"Moderado",IF(OR(K128='[13]Tabla Impacto'!$C$14,K128='[13]Tabla Impacto'!$D$14),"Mayor",IF(OR(K128='[13]Tabla Impacto'!$C$15,K128='[13]Tabla Impacto'!$D$15),"Catastrófico","")))))</f>
        <v/>
      </c>
      <c r="M128" s="719" t="str">
        <f>IF(L128="","",IF(L128="Leve",0.2,IF(L128="Menor",0.4,IF(L128="Moderado",0.6,IF(L128="Mayor",0.8,IF(L128="Catastrófico",1,))))))</f>
        <v/>
      </c>
      <c r="N128" s="713" t="str">
        <f>IF(OR(AND(H128="Muy Baja",L128="Leve"),AND(H128="Muy Baja",L128="Menor"),AND(H128="Baja",L128="Leve")),"Bajo",IF(OR(AND(H128="Muy baja",L128="Moderado"),AND(H128="Baja",L128="Menor"),AND(H128="Baja",L128="Moderado"),AND(H128="Media",L128="Leve"),AND(H128="Media",L128="Menor"),AND(H128="Media",L128="Moderado"),AND(H128="Alta",L128="Leve"),AND(H128="Alta",L128="Menor")),"Moderado",IF(OR(AND(H128="Muy Baja",L128="Mayor"),AND(H128="Baja",L128="Mayor"),AND(H128="Media",L128="Mayor"),AND(H128="Alta",L128="Moderado"),AND(H128="Alta",L128="Mayor"),AND(H128="Muy Alta",L128="Leve"),AND(H128="Muy Alta",L128="Menor"),AND(H128="Muy Alta",L128="Moderado"),AND(H128="Muy Alta",L128="Mayor")),"Alto",IF(OR(AND(H128="Muy Baja",L128="Catastrófico"),AND(H128="Baja",L128="Catastrófico"),AND(H128="Media",L128="Catastrófico"),AND(H128="Alta",L128="Catastrófico"),AND(H128="Muy Alta",L128="Catastrófico")),"Extremo",""))))</f>
        <v/>
      </c>
      <c r="O128" s="250">
        <v>1</v>
      </c>
      <c r="P128" s="248"/>
      <c r="Q128" s="248"/>
      <c r="R128" s="250" t="str">
        <f t="shared" si="37"/>
        <v/>
      </c>
      <c r="S128" s="254"/>
      <c r="T128" s="254"/>
      <c r="U128" s="255" t="str">
        <f t="shared" si="32"/>
        <v/>
      </c>
      <c r="V128" s="254"/>
      <c r="W128" s="254"/>
      <c r="X128" s="254"/>
      <c r="Y128" s="256" t="str">
        <f>IFERROR(IF(R128="Probabilidad",(I128-(+I128*U128)),IF(R128="Impacto",I128,"")),"")</f>
        <v/>
      </c>
      <c r="Z128" s="257" t="str">
        <f t="shared" si="33"/>
        <v/>
      </c>
      <c r="AA128" s="255" t="str">
        <f t="shared" si="34"/>
        <v/>
      </c>
      <c r="AB128" s="257" t="str">
        <f t="shared" si="35"/>
        <v/>
      </c>
      <c r="AC128" s="255" t="str">
        <f>IFERROR(IF(R128="Impacto",(M128-(+M128*U128)),IF(R128="Probabilidad",M128,"")),"")</f>
        <v/>
      </c>
      <c r="AD128" s="258" t="str">
        <f t="shared" si="36"/>
        <v/>
      </c>
      <c r="AE128" s="254"/>
      <c r="AF128" s="249"/>
      <c r="AG128" s="250"/>
      <c r="AH128" s="251"/>
      <c r="AI128" s="251"/>
      <c r="AJ128" s="249"/>
      <c r="AK128" s="250"/>
      <c r="AL128" s="236"/>
    </row>
    <row r="129" spans="1:38" x14ac:dyDescent="0.3">
      <c r="A129" s="605"/>
      <c r="B129" s="605"/>
      <c r="C129" s="605"/>
      <c r="D129" s="605"/>
      <c r="E129" s="605"/>
      <c r="F129" s="605"/>
      <c r="G129" s="605"/>
      <c r="H129" s="605"/>
      <c r="I129" s="605"/>
      <c r="J129" s="605"/>
      <c r="K129" s="605"/>
      <c r="L129" s="605"/>
      <c r="M129" s="605"/>
      <c r="N129" s="605"/>
      <c r="O129" s="250">
        <v>2</v>
      </c>
      <c r="P129" s="248"/>
      <c r="Q129" s="248"/>
      <c r="R129" s="250" t="str">
        <f t="shared" si="37"/>
        <v/>
      </c>
      <c r="S129" s="254"/>
      <c r="T129" s="254"/>
      <c r="U129" s="255" t="str">
        <f t="shared" si="32"/>
        <v/>
      </c>
      <c r="V129" s="254"/>
      <c r="W129" s="254"/>
      <c r="X129" s="254"/>
      <c r="Y129" s="256" t="str">
        <f>IFERROR(IF(AND(R128="Probabilidad",R129="Probabilidad"),(AA128-(+AA128*U129)),IF(R129="Probabilidad",(I128-(+I128*U129)),IF(R129="Impacto",AA128,""))),"")</f>
        <v/>
      </c>
      <c r="Z129" s="257" t="str">
        <f t="shared" si="33"/>
        <v/>
      </c>
      <c r="AA129" s="255" t="str">
        <f t="shared" si="34"/>
        <v/>
      </c>
      <c r="AB129" s="257" t="str">
        <f t="shared" si="35"/>
        <v/>
      </c>
      <c r="AC129" s="255" t="str">
        <f>IFERROR(IF(AND(R128="Impacto",R129="Impacto"),(AC126-(+AC126*U129)),IF(R129="Impacto",(#REF!-(+#REF!*U129)),IF(R129="Probabilidad",AC126,""))),"")</f>
        <v/>
      </c>
      <c r="AD129" s="258" t="str">
        <f t="shared" si="36"/>
        <v/>
      </c>
      <c r="AE129" s="254"/>
      <c r="AF129" s="249"/>
      <c r="AG129" s="250"/>
      <c r="AH129" s="251"/>
      <c r="AI129" s="251"/>
      <c r="AJ129" s="249"/>
      <c r="AK129" s="250"/>
      <c r="AL129" s="236"/>
    </row>
    <row r="130" spans="1:38" x14ac:dyDescent="0.3">
      <c r="A130" s="665">
        <v>10</v>
      </c>
      <c r="B130" s="654"/>
      <c r="C130" s="720"/>
      <c r="D130" s="720"/>
      <c r="E130" s="720"/>
      <c r="F130" s="654" t="s">
        <v>131</v>
      </c>
      <c r="G130" s="665"/>
      <c r="H130" s="718" t="str">
        <f>IF(G130&lt;=0,"",IF(G130&lt;=2,"Muy Baja",IF(G130&lt;=24,"Baja",IF(G130&lt;=500,"Media",IF(G130&lt;=5000,"Alta","Muy Alta")))))</f>
        <v/>
      </c>
      <c r="I130" s="719" t="str">
        <f>IF(H130="","",IF(H130="Muy Baja",0.2,IF(H130="Baja",0.4,IF(H130="Media",0.6,IF(H130="Alta",0.8,IF(H130="Muy Alta",1,))))))</f>
        <v/>
      </c>
      <c r="J130" s="719"/>
      <c r="K130" s="719">
        <f>IF(NOT(ISERROR(MATCH(J130,'[13]Tabla Impacto'!$B$221:$B$223,0))),'[13]Tabla Impacto'!$F$223&amp;"Por favor no seleccionar los criterios de impacto(Afectación Económica o presupuestal y Pérdida Reputacional)",J130)</f>
        <v>0</v>
      </c>
      <c r="L130" s="718" t="str">
        <f>IF(OR(K130='[13]Tabla Impacto'!$C$11,K130='[13]Tabla Impacto'!$D$11),"Leve",IF(OR(K130='[13]Tabla Impacto'!$C$12,K130='[13]Tabla Impacto'!$D$12),"Menor",IF(OR(K130='[13]Tabla Impacto'!$C$13,K130='[13]Tabla Impacto'!$D$13),"Moderado",IF(OR(K130='[13]Tabla Impacto'!$C$14,K130='[13]Tabla Impacto'!$D$14),"Mayor",IF(OR(K130='[13]Tabla Impacto'!$C$15,K130='[13]Tabla Impacto'!$D$15),"Catastrófico","")))))</f>
        <v/>
      </c>
      <c r="M130" s="719" t="str">
        <f>IF(L130="","",IF(L130="Leve",0.2,IF(L130="Menor",0.4,IF(L130="Moderado",0.6,IF(L130="Mayor",0.8,IF(L130="Catastrófico",1,))))))</f>
        <v/>
      </c>
      <c r="N130" s="713" t="str">
        <f>IF(OR(AND(H130="Muy Baja",L130="Leve"),AND(H130="Muy Baja",L130="Menor"),AND(H130="Baja",L130="Leve")),"Bajo",IF(OR(AND(H130="Muy baja",L130="Moderado"),AND(H130="Baja",L130="Menor"),AND(H130="Baja",L130="Moderado"),AND(H130="Media",L130="Leve"),AND(H130="Media",L130="Menor"),AND(H130="Media",L130="Moderado"),AND(H130="Alta",L130="Leve"),AND(H130="Alta",L130="Menor")),"Moderado",IF(OR(AND(H130="Muy Baja",L130="Mayor"),AND(H130="Baja",L130="Mayor"),AND(H130="Media",L130="Mayor"),AND(H130="Alta",L130="Moderado"),AND(H130="Alta",L130="Mayor"),AND(H130="Muy Alta",L130="Leve"),AND(H130="Muy Alta",L130="Menor"),AND(H130="Muy Alta",L130="Moderado"),AND(H130="Muy Alta",L130="Mayor")),"Alto",IF(OR(AND(H130="Muy Baja",L130="Catastrófico"),AND(H130="Baja",L130="Catastrófico"),AND(H130="Media",L130="Catastrófico"),AND(H130="Alta",L130="Catastrófico"),AND(H130="Muy Alta",L130="Catastrófico")),"Extremo",""))))</f>
        <v/>
      </c>
      <c r="O130" s="250">
        <v>1</v>
      </c>
      <c r="P130" s="248"/>
      <c r="Q130" s="248"/>
      <c r="R130" s="250" t="str">
        <f t="shared" si="37"/>
        <v/>
      </c>
      <c r="S130" s="254"/>
      <c r="T130" s="254"/>
      <c r="U130" s="255" t="str">
        <f t="shared" si="32"/>
        <v/>
      </c>
      <c r="V130" s="254"/>
      <c r="W130" s="254"/>
      <c r="X130" s="254"/>
      <c r="Y130" s="256" t="str">
        <f>IFERROR(IF(R130="Probabilidad",(I130-(+I130*U130)),IF(R130="Impacto",I130,"")),"")</f>
        <v/>
      </c>
      <c r="Z130" s="257" t="str">
        <f t="shared" si="33"/>
        <v/>
      </c>
      <c r="AA130" s="255" t="str">
        <f t="shared" si="34"/>
        <v/>
      </c>
      <c r="AB130" s="257" t="str">
        <f t="shared" si="35"/>
        <v/>
      </c>
      <c r="AC130" s="255" t="str">
        <f>IFERROR(IF(R130="Impacto",(M130-(+M130*U130)),IF(R130="Probabilidad",M130,"")),"")</f>
        <v/>
      </c>
      <c r="AD130" s="258" t="str">
        <f t="shared" si="36"/>
        <v/>
      </c>
      <c r="AE130" s="254"/>
      <c r="AF130" s="249"/>
      <c r="AG130" s="250"/>
      <c r="AH130" s="251"/>
      <c r="AI130" s="251"/>
      <c r="AJ130" s="249"/>
      <c r="AK130" s="250"/>
      <c r="AL130" s="236"/>
    </row>
    <row r="131" spans="1:38" x14ac:dyDescent="0.3">
      <c r="A131" s="605"/>
      <c r="B131" s="605"/>
      <c r="C131" s="605"/>
      <c r="D131" s="605"/>
      <c r="E131" s="605"/>
      <c r="F131" s="605"/>
      <c r="G131" s="605"/>
      <c r="H131" s="605"/>
      <c r="I131" s="605"/>
      <c r="J131" s="605"/>
      <c r="K131" s="605"/>
      <c r="L131" s="605"/>
      <c r="M131" s="605"/>
      <c r="N131" s="605"/>
      <c r="O131" s="250">
        <v>2</v>
      </c>
      <c r="P131" s="248"/>
      <c r="Q131" s="248"/>
      <c r="R131" s="250" t="str">
        <f t="shared" si="37"/>
        <v/>
      </c>
      <c r="S131" s="254"/>
      <c r="T131" s="254"/>
      <c r="U131" s="255" t="str">
        <f t="shared" si="32"/>
        <v/>
      </c>
      <c r="V131" s="254"/>
      <c r="W131" s="254"/>
      <c r="X131" s="254"/>
      <c r="Y131" s="256" t="str">
        <f>IFERROR(IF(AND(R130="Probabilidad",R131="Probabilidad"),(AA130-(+AA130*U131)),IF(R131="Probabilidad",(I130-(+I130*U131)),IF(R131="Impacto",AA130,""))),"")</f>
        <v/>
      </c>
      <c r="Z131" s="257" t="str">
        <f t="shared" si="33"/>
        <v/>
      </c>
      <c r="AA131" s="255" t="str">
        <f t="shared" si="34"/>
        <v/>
      </c>
      <c r="AB131" s="257" t="str">
        <f t="shared" si="35"/>
        <v/>
      </c>
      <c r="AC131" s="255" t="str">
        <f>IFERROR(IF(AND(R130="Impacto",R131="Impacto"),(AC128-(+AC128*U131)),IF(R131="Impacto",(#REF!-(+#REF!*U131)),IF(R131="Probabilidad",AC128,""))),"")</f>
        <v/>
      </c>
      <c r="AD131" s="258" t="str">
        <f t="shared" si="36"/>
        <v/>
      </c>
      <c r="AE131" s="254"/>
      <c r="AF131" s="249"/>
      <c r="AG131" s="250"/>
      <c r="AH131" s="251"/>
      <c r="AI131" s="251"/>
      <c r="AJ131" s="249"/>
      <c r="AK131" s="250"/>
    </row>
    <row r="132" spans="1:38" x14ac:dyDescent="0.3">
      <c r="B132" s="259" t="s">
        <v>133</v>
      </c>
    </row>
    <row r="133" spans="1:38" x14ac:dyDescent="0.3">
      <c r="A133" s="234"/>
      <c r="B133" s="234"/>
      <c r="C133" s="234"/>
      <c r="D133" s="234"/>
      <c r="F133" s="237"/>
    </row>
    <row r="134" spans="1:38" x14ac:dyDescent="0.3">
      <c r="A134" s="234"/>
      <c r="B134" s="234"/>
      <c r="C134" s="260" t="s">
        <v>226</v>
      </c>
      <c r="D134" s="261"/>
      <c r="E134" s="714" t="s">
        <v>26</v>
      </c>
      <c r="F134" s="237"/>
    </row>
    <row r="135" spans="1:38" x14ac:dyDescent="0.3">
      <c r="A135" s="234"/>
      <c r="B135" s="234"/>
      <c r="C135" s="261" t="s">
        <v>227</v>
      </c>
      <c r="D135" s="261"/>
      <c r="E135" s="605"/>
      <c r="F135" s="237"/>
    </row>
    <row r="136" spans="1:38" x14ac:dyDescent="0.3">
      <c r="A136" s="234"/>
      <c r="B136" s="234"/>
      <c r="C136" s="261" t="s">
        <v>89</v>
      </c>
      <c r="D136" s="261"/>
      <c r="E136" s="261" t="s">
        <v>59</v>
      </c>
      <c r="F136" s="237"/>
    </row>
    <row r="137" spans="1:38" x14ac:dyDescent="0.3">
      <c r="A137" s="234"/>
      <c r="B137" s="234"/>
      <c r="C137" s="261" t="s">
        <v>55</v>
      </c>
      <c r="D137" s="261"/>
      <c r="E137" s="261" t="s">
        <v>131</v>
      </c>
      <c r="F137" s="237"/>
    </row>
    <row r="138" spans="1:38" x14ac:dyDescent="0.3">
      <c r="A138" s="234"/>
      <c r="B138" s="234"/>
      <c r="C138" s="261" t="s">
        <v>168</v>
      </c>
      <c r="D138" s="261"/>
      <c r="E138" s="261" t="s">
        <v>80</v>
      </c>
      <c r="F138" s="237"/>
    </row>
    <row r="139" spans="1:38" x14ac:dyDescent="0.3">
      <c r="A139" s="234"/>
      <c r="B139" s="234"/>
      <c r="C139" s="261" t="s">
        <v>228</v>
      </c>
      <c r="D139" s="261"/>
      <c r="E139" s="261" t="s">
        <v>229</v>
      </c>
      <c r="F139" s="237"/>
    </row>
    <row r="140" spans="1:38" x14ac:dyDescent="0.3">
      <c r="A140" s="234"/>
      <c r="B140" s="234"/>
      <c r="C140" s="261" t="s">
        <v>230</v>
      </c>
      <c r="D140" s="261"/>
      <c r="E140" s="261" t="s">
        <v>231</v>
      </c>
      <c r="F140" s="237"/>
    </row>
    <row r="141" spans="1:38" x14ac:dyDescent="0.3">
      <c r="A141" s="234"/>
      <c r="B141" s="234"/>
      <c r="C141" s="261"/>
      <c r="D141" s="261"/>
      <c r="E141" s="261" t="s">
        <v>197</v>
      </c>
      <c r="F141" s="237"/>
    </row>
    <row r="142" spans="1:38" x14ac:dyDescent="0.3">
      <c r="A142" s="234"/>
      <c r="B142" s="234"/>
      <c r="C142" s="261"/>
      <c r="D142" s="261"/>
      <c r="E142" s="261" t="s">
        <v>154</v>
      </c>
      <c r="F142" s="237"/>
    </row>
    <row r="143" spans="1:38" x14ac:dyDescent="0.3">
      <c r="A143" s="234"/>
      <c r="B143" s="234"/>
      <c r="C143" s="261"/>
      <c r="D143" s="261"/>
      <c r="E143" s="261" t="s">
        <v>232</v>
      </c>
      <c r="F143" s="237"/>
    </row>
    <row r="144" spans="1:38" ht="15" thickBot="1" x14ac:dyDescent="0.35">
      <c r="A144" s="234"/>
      <c r="B144" s="234"/>
      <c r="C144" s="261"/>
      <c r="D144" s="261"/>
      <c r="E144" s="262" t="s">
        <v>233</v>
      </c>
      <c r="F144" s="237"/>
    </row>
    <row r="145" spans="1:38" ht="15" thickBot="1" x14ac:dyDescent="0.35">
      <c r="A145" s="234"/>
      <c r="B145" s="234"/>
      <c r="C145" s="234"/>
      <c r="D145" s="234"/>
      <c r="E145" s="263" t="s">
        <v>234</v>
      </c>
      <c r="F145" s="237"/>
    </row>
    <row r="146" spans="1:38" ht="15" thickBot="1" x14ac:dyDescent="0.35">
      <c r="A146" s="234"/>
      <c r="B146" s="234"/>
      <c r="C146" s="234"/>
      <c r="D146" s="234"/>
      <c r="F146" s="237"/>
    </row>
    <row r="147" spans="1:38" ht="18.600000000000001" thickBot="1" x14ac:dyDescent="0.4">
      <c r="A147" s="360" t="s">
        <v>1292</v>
      </c>
      <c r="B147" s="356"/>
      <c r="C147" s="356"/>
      <c r="D147" s="356"/>
      <c r="E147" s="357"/>
      <c r="F147" s="358"/>
      <c r="G147" s="358"/>
      <c r="H147" s="358"/>
      <c r="I147" s="358"/>
      <c r="J147" s="358"/>
      <c r="K147" s="358"/>
      <c r="L147" s="358"/>
      <c r="M147" s="358"/>
      <c r="N147" s="358"/>
      <c r="O147" s="358"/>
      <c r="P147" s="358"/>
      <c r="Q147" s="358"/>
      <c r="R147" s="358"/>
      <c r="S147" s="358"/>
      <c r="T147" s="358"/>
      <c r="U147" s="358"/>
      <c r="V147" s="358"/>
      <c r="W147" s="358"/>
      <c r="X147" s="358"/>
      <c r="Y147" s="358"/>
      <c r="Z147" s="358"/>
      <c r="AA147" s="358"/>
      <c r="AB147" s="358"/>
      <c r="AC147" s="358"/>
      <c r="AD147" s="358"/>
      <c r="AE147" s="358"/>
      <c r="AF147" s="358"/>
      <c r="AG147" s="358"/>
      <c r="AH147" s="358"/>
      <c r="AI147" s="358"/>
      <c r="AJ147" s="358"/>
      <c r="AK147" s="359"/>
      <c r="AL147" s="236"/>
    </row>
    <row r="148" spans="1:38" ht="23.4" x14ac:dyDescent="0.3">
      <c r="A148" s="715" t="s">
        <v>8</v>
      </c>
      <c r="B148" s="635"/>
      <c r="C148" s="716" t="s">
        <v>550</v>
      </c>
      <c r="D148" s="634"/>
      <c r="E148" s="634"/>
      <c r="F148" s="607"/>
      <c r="G148" s="608"/>
      <c r="H148" s="717" t="s">
        <v>10</v>
      </c>
      <c r="I148" s="608"/>
      <c r="J148" s="625" t="s">
        <v>1293</v>
      </c>
      <c r="K148" s="607"/>
      <c r="L148" s="607"/>
      <c r="M148" s="607"/>
      <c r="N148" s="608"/>
      <c r="O148" s="717" t="s">
        <v>12</v>
      </c>
      <c r="P148" s="608"/>
      <c r="Q148" s="706" t="s">
        <v>687</v>
      </c>
      <c r="R148" s="707"/>
      <c r="S148" s="707"/>
      <c r="T148" s="707"/>
      <c r="U148" s="707"/>
      <c r="V148" s="707"/>
      <c r="W148" s="707"/>
      <c r="X148" s="707"/>
      <c r="Y148" s="707"/>
      <c r="Z148" s="707"/>
      <c r="AA148" s="707"/>
      <c r="AB148" s="707"/>
      <c r="AC148" s="707"/>
      <c r="AD148" s="707"/>
      <c r="AE148" s="708"/>
      <c r="AF148" s="266" t="s">
        <v>14</v>
      </c>
      <c r="AG148" s="706" t="s">
        <v>688</v>
      </c>
      <c r="AH148" s="707"/>
      <c r="AI148" s="707"/>
      <c r="AJ148" s="707"/>
      <c r="AK148" s="708"/>
      <c r="AL148" s="236"/>
    </row>
    <row r="149" spans="1:38" x14ac:dyDescent="0.3">
      <c r="A149" s="709" t="s">
        <v>16</v>
      </c>
      <c r="B149" s="607"/>
      <c r="C149" s="607"/>
      <c r="D149" s="607"/>
      <c r="E149" s="607"/>
      <c r="F149" s="607"/>
      <c r="G149" s="608"/>
      <c r="H149" s="710" t="s">
        <v>17</v>
      </c>
      <c r="I149" s="607"/>
      <c r="J149" s="607"/>
      <c r="K149" s="607"/>
      <c r="L149" s="607"/>
      <c r="M149" s="607"/>
      <c r="N149" s="608"/>
      <c r="O149" s="711" t="s">
        <v>18</v>
      </c>
      <c r="P149" s="607"/>
      <c r="Q149" s="607"/>
      <c r="R149" s="607"/>
      <c r="S149" s="607"/>
      <c r="T149" s="607"/>
      <c r="U149" s="607"/>
      <c r="V149" s="607"/>
      <c r="W149" s="607"/>
      <c r="X149" s="608"/>
      <c r="Y149" s="712" t="s">
        <v>19</v>
      </c>
      <c r="Z149" s="607"/>
      <c r="AA149" s="607"/>
      <c r="AB149" s="607"/>
      <c r="AC149" s="607"/>
      <c r="AD149" s="607"/>
      <c r="AE149" s="608"/>
      <c r="AF149" s="623" t="s">
        <v>20</v>
      </c>
      <c r="AG149" s="607"/>
      <c r="AH149" s="607"/>
      <c r="AI149" s="607"/>
      <c r="AJ149" s="607"/>
      <c r="AK149" s="608"/>
      <c r="AL149" s="236"/>
    </row>
    <row r="150" spans="1:38" x14ac:dyDescent="0.3">
      <c r="A150" s="700" t="s">
        <v>21</v>
      </c>
      <c r="B150" s="701" t="s">
        <v>22</v>
      </c>
      <c r="C150" s="702" t="s">
        <v>23</v>
      </c>
      <c r="D150" s="702" t="s">
        <v>24</v>
      </c>
      <c r="E150" s="701" t="s">
        <v>25</v>
      </c>
      <c r="F150" s="702" t="s">
        <v>26</v>
      </c>
      <c r="G150" s="702" t="s">
        <v>27</v>
      </c>
      <c r="H150" s="698" t="s">
        <v>28</v>
      </c>
      <c r="I150" s="703" t="s">
        <v>29</v>
      </c>
      <c r="J150" s="698" t="s">
        <v>30</v>
      </c>
      <c r="K150" s="698" t="s">
        <v>31</v>
      </c>
      <c r="L150" s="698" t="s">
        <v>32</v>
      </c>
      <c r="M150" s="703" t="s">
        <v>29</v>
      </c>
      <c r="N150" s="698" t="s">
        <v>33</v>
      </c>
      <c r="O150" s="704" t="s">
        <v>34</v>
      </c>
      <c r="P150" s="705" t="s">
        <v>35</v>
      </c>
      <c r="Q150" s="705" t="s">
        <v>36</v>
      </c>
      <c r="R150" s="705" t="s">
        <v>37</v>
      </c>
      <c r="S150" s="696" t="s">
        <v>38</v>
      </c>
      <c r="T150" s="607"/>
      <c r="U150" s="607"/>
      <c r="V150" s="607"/>
      <c r="W150" s="607"/>
      <c r="X150" s="608"/>
      <c r="Y150" s="697" t="s">
        <v>39</v>
      </c>
      <c r="Z150" s="697" t="s">
        <v>40</v>
      </c>
      <c r="AA150" s="697" t="s">
        <v>29</v>
      </c>
      <c r="AB150" s="697" t="s">
        <v>41</v>
      </c>
      <c r="AC150" s="697" t="s">
        <v>29</v>
      </c>
      <c r="AD150" s="697" t="s">
        <v>42</v>
      </c>
      <c r="AE150" s="697" t="s">
        <v>43</v>
      </c>
      <c r="AF150" s="604" t="s">
        <v>20</v>
      </c>
      <c r="AG150" s="604" t="s">
        <v>44</v>
      </c>
      <c r="AH150" s="604" t="s">
        <v>45</v>
      </c>
      <c r="AI150" s="604" t="s">
        <v>46</v>
      </c>
      <c r="AJ150" s="604" t="s">
        <v>47</v>
      </c>
      <c r="AK150" s="604" t="s">
        <v>48</v>
      </c>
      <c r="AL150" s="236"/>
    </row>
    <row r="151" spans="1:38" ht="79.8" x14ac:dyDescent="0.3">
      <c r="A151" s="605"/>
      <c r="B151" s="699"/>
      <c r="C151" s="699"/>
      <c r="D151" s="699"/>
      <c r="E151" s="699"/>
      <c r="F151" s="699"/>
      <c r="G151" s="699"/>
      <c r="H151" s="699"/>
      <c r="I151" s="699"/>
      <c r="J151" s="699"/>
      <c r="K151" s="699"/>
      <c r="L151" s="699"/>
      <c r="M151" s="699"/>
      <c r="N151" s="699"/>
      <c r="O151" s="699"/>
      <c r="P151" s="605"/>
      <c r="Q151" s="605"/>
      <c r="R151" s="605"/>
      <c r="S151" s="267" t="s">
        <v>49</v>
      </c>
      <c r="T151" s="267" t="s">
        <v>50</v>
      </c>
      <c r="U151" s="267" t="s">
        <v>51</v>
      </c>
      <c r="V151" s="267" t="s">
        <v>52</v>
      </c>
      <c r="W151" s="267" t="s">
        <v>53</v>
      </c>
      <c r="X151" s="267" t="s">
        <v>54</v>
      </c>
      <c r="Y151" s="605"/>
      <c r="Z151" s="605"/>
      <c r="AA151" s="605"/>
      <c r="AB151" s="605"/>
      <c r="AC151" s="605"/>
      <c r="AD151" s="605"/>
      <c r="AE151" s="605"/>
      <c r="AF151" s="605"/>
      <c r="AG151" s="605"/>
      <c r="AH151" s="605"/>
      <c r="AI151" s="605"/>
      <c r="AJ151" s="605"/>
      <c r="AK151" s="605"/>
      <c r="AL151" s="268"/>
    </row>
    <row r="152" spans="1:38" ht="276" x14ac:dyDescent="0.3">
      <c r="A152" s="656">
        <v>1</v>
      </c>
      <c r="B152" s="674" t="s">
        <v>689</v>
      </c>
      <c r="C152" s="674" t="s">
        <v>690</v>
      </c>
      <c r="D152" s="674" t="s">
        <v>691</v>
      </c>
      <c r="E152" s="674" t="s">
        <v>692</v>
      </c>
      <c r="F152" s="674" t="s">
        <v>59</v>
      </c>
      <c r="G152" s="675">
        <v>365</v>
      </c>
      <c r="H152" s="662" t="str">
        <f>IF(G152&lt;=0,"",IF(G152&lt;=2,"Muy Baja",IF(G152&lt;=24,"Baja",IF(G152&lt;=500,"Media",IF(G152&lt;=5000,"Alta","Muy Alta")))))</f>
        <v>Media</v>
      </c>
      <c r="I152" s="664">
        <f>IF(H152="","",IF(H152="Muy Baja",0.2,IF(H152="Baja",0.4,IF(H152="Media",0.6,IF(H152="Alta",0.8,IF(H152="Muy Alta",1,))))))</f>
        <v>0.6</v>
      </c>
      <c r="J152" s="687" t="s">
        <v>693</v>
      </c>
      <c r="K152" s="664" t="str">
        <f>IF(NOT(ISERROR(MATCH(J152,'[14]Tabla Impacto'!$B$221:$B$223,0))),'[14]Tabla Impacto'!$F$223&amp;"Por favor no seleccionar los criterios de impacto(Afectación Económica o presupuestal y Pérdida Reputacional)",J152)</f>
        <v xml:space="preserve">     Entre 50 y 100 SMLMV</v>
      </c>
      <c r="L152" s="662" t="s">
        <v>694</v>
      </c>
      <c r="M152" s="664">
        <f>IF(L152="","",IF(L152="Leve",0.2,IF(L152="Menor",0.4,IF(L152="Moderado",0.6,IF(L152="Mayor",0.8,IF(L152="Catastrófico",1,))))))</f>
        <v>0.6</v>
      </c>
      <c r="N152" s="660" t="str">
        <f>IF(OR(AND(H152="Muy Baja",L152="Leve"),AND(H152="Muy Baja",L152="Menor"),AND(H152="Baja",L152="Leve")),"Bajo",IF(OR(AND(H152="Muy baja",L152="Moderado"),AND(H152="Baja",L152="Menor"),AND(H152="Baja",L152="Moderado"),AND(H152="Media",L152="Leve"),AND(H152="Media",L152="Menor"),AND(H152="Media",L152="Moderado"),AND(H152="Alta",L152="Leve"),AND(H152="Alta",L152="Menor")),"Moderado",IF(OR(AND(H152="Muy Baja",L152="Mayor"),AND(H152="Baja",L152="Mayor"),AND(H152="Media",L152="Mayor"),AND(H152="Alta",L152="Moderado"),AND(H152="Alta",L152="Mayor"),AND(H152="Muy Alta",L152="Leve"),AND(H152="Muy Alta",L152="Menor"),AND(H152="Muy Alta",L152="Moderado"),AND(H152="Muy Alta",L152="Mayor")),"Alto",IF(OR(AND(H152="Muy Baja",L152="Catastrófico"),AND(H152="Baja",L152="Catastrófico"),AND(H152="Media",L152="Catastrófico"),AND(H152="Alta",L152="Catastrófico"),AND(H152="Muy Alta",L152="Catastrófico")),"Extremo",""))))</f>
        <v>Moderado</v>
      </c>
      <c r="O152" s="131">
        <v>1</v>
      </c>
      <c r="P152" s="694" t="s">
        <v>695</v>
      </c>
      <c r="Q152" s="694" t="s">
        <v>696</v>
      </c>
      <c r="R152" s="675" t="str">
        <f>IF(OR(S152="Preventivo",S152="Detectivo"),"Probabilidad",IF(S152="Correctivo","Impacto",""))</f>
        <v>Probabilidad</v>
      </c>
      <c r="S152" s="679" t="s">
        <v>206</v>
      </c>
      <c r="T152" s="679" t="s">
        <v>64</v>
      </c>
      <c r="U152" s="659" t="str">
        <f t="shared" ref="U152:U156" si="38">IF(AND(S152="Preventivo",T152="Automático"),"50%",IF(AND(S152="Preventivo",T152="Manual"),"40%",IF(AND(S152="Detectivo",T152="Automático"),"40%",IF(AND(S152="Detectivo",T152="Manual"),"30%",IF(AND(S152="Correctivo",T152="Automático"),"35%",IF(AND(S152="Correctivo",T152="Manual"),"25%",""))))))</f>
        <v>30%</v>
      </c>
      <c r="V152" s="679" t="s">
        <v>65</v>
      </c>
      <c r="W152" s="679" t="s">
        <v>66</v>
      </c>
      <c r="X152" s="691" t="s">
        <v>697</v>
      </c>
      <c r="Y152" s="244">
        <f>IFERROR(IF(R152="Probabilidad",(I152-(+I152*U152)),IF(R152="Impacto",I152,"")),"")</f>
        <v>0.42</v>
      </c>
      <c r="Z152" s="681" t="str">
        <f t="shared" ref="Z152:Z156" si="39">IFERROR(IF(Y152="","",IF(Y152&lt;=0.2,"Muy Baja",IF(Y152&lt;=0.4,"Baja",IF(Y152&lt;=0.6,"Media",IF(Y152&lt;=0.8,"Alta","Muy Alta"))))),"")</f>
        <v>Media</v>
      </c>
      <c r="AA152" s="659">
        <f t="shared" ref="AA152:AA156" si="40">+Y152</f>
        <v>0.42</v>
      </c>
      <c r="AB152" s="692" t="str">
        <f>IFERROR(IF(AC152="","",IF(AC152&lt;=0.2,"Leve",IF(AC152&lt;=0.4,"Menor",IF(AC152&lt;=0.6,"Moderado",IF(AC152&lt;=0.8,"Mayor","Catastrófico"))))),"")</f>
        <v>Moderado</v>
      </c>
      <c r="AC152" s="659">
        <f>IFERROR(IF(R152="Impacto",(M152-(+M152*U152)),IF(R152="Probabilidad",M152,"")),"")</f>
        <v>0.6</v>
      </c>
      <c r="AD152" s="677" t="str">
        <f t="shared" ref="AD152:AD156" si="41">IFERROR(IF(OR(AND(Z152="Muy Baja",AB152="Leve"),AND(Z152="Muy Baja",AB152="Menor"),AND(Z152="Baja",AB152="Leve")),"Bajo",IF(OR(AND(Z152="Muy baja",AB152="Moderado"),AND(Z152="Baja",AB152="Menor"),AND(Z152="Baja",AB152="Moderado"),AND(Z152="Media",AB152="Leve"),AND(Z152="Media",AB152="Menor"),AND(Z152="Media",AB152="Moderado"),AND(Z152="Alta",AB152="Leve"),AND(Z152="Alta",AB152="Menor")),"Moderado",IF(OR(AND(Z152="Muy Baja",AB152="Mayor"),AND(Z152="Baja",AB152="Mayor"),AND(Z152="Media",AB152="Mayor"),AND(Z152="Alta",AB152="Moderado"),AND(Z152="Alta",AB152="Mayor"),AND(Z152="Muy Alta",AB152="Leve"),AND(Z152="Muy Alta",AB152="Menor"),AND(Z152="Muy Alta",AB152="Moderado"),AND(Z152="Muy Alta",AB152="Mayor")),"Alto",IF(OR(AND(Z152="Muy Baja",AB152="Catastrófico"),AND(Z152="Baja",AB152="Catastrófico"),AND(Z152="Media",AB152="Catastrófico"),AND(Z152="Alta",AB152="Catastrófico"),AND(Z152="Muy Alta",AB152="Catastrófico")),"Extremo","")))),"")</f>
        <v>Moderado</v>
      </c>
      <c r="AE152" s="679" t="s">
        <v>68</v>
      </c>
      <c r="AF152" s="269" t="s">
        <v>698</v>
      </c>
      <c r="AG152" s="269" t="s">
        <v>699</v>
      </c>
      <c r="AH152" s="270" t="s">
        <v>700</v>
      </c>
      <c r="AI152" s="270" t="s">
        <v>700</v>
      </c>
      <c r="AJ152" s="269" t="s">
        <v>701</v>
      </c>
      <c r="AK152" s="271" t="s">
        <v>74</v>
      </c>
      <c r="AL152" s="236"/>
    </row>
    <row r="153" spans="1:38" ht="248.4" x14ac:dyDescent="0.3">
      <c r="A153" s="605"/>
      <c r="B153" s="605"/>
      <c r="C153" s="605"/>
      <c r="D153" s="605"/>
      <c r="E153" s="605"/>
      <c r="F153" s="605"/>
      <c r="G153" s="605"/>
      <c r="H153" s="605"/>
      <c r="I153" s="605"/>
      <c r="J153" s="605"/>
      <c r="K153" s="605"/>
      <c r="L153" s="605"/>
      <c r="M153" s="605"/>
      <c r="N153" s="605"/>
      <c r="O153" s="131">
        <v>2</v>
      </c>
      <c r="P153" s="695"/>
      <c r="Q153" s="695"/>
      <c r="R153" s="605"/>
      <c r="S153" s="680"/>
      <c r="T153" s="680"/>
      <c r="U153" s="676"/>
      <c r="V153" s="680"/>
      <c r="W153" s="680"/>
      <c r="X153" s="605"/>
      <c r="Y153" s="252" t="str">
        <f>IFERROR(IF(AND(R152="Probabilidad",R153="Probabilidad"),(AA152-(+AA152*U153)),IF(R153="Probabilidad",(I152-(+I152*U153)),IF(R153="Impacto",AA152,""))),"")</f>
        <v/>
      </c>
      <c r="Z153" s="682"/>
      <c r="AA153" s="676"/>
      <c r="AB153" s="693"/>
      <c r="AC153" s="676"/>
      <c r="AD153" s="678"/>
      <c r="AE153" s="680"/>
      <c r="AF153" s="269" t="s">
        <v>702</v>
      </c>
      <c r="AG153" s="269" t="s">
        <v>699</v>
      </c>
      <c r="AH153" s="270" t="s">
        <v>703</v>
      </c>
      <c r="AI153" s="270" t="s">
        <v>700</v>
      </c>
      <c r="AJ153" s="269" t="s">
        <v>704</v>
      </c>
      <c r="AK153" s="271" t="s">
        <v>74</v>
      </c>
      <c r="AL153" s="236"/>
    </row>
    <row r="154" spans="1:38" ht="111" customHeight="1" x14ac:dyDescent="0.3">
      <c r="A154" s="656">
        <v>2</v>
      </c>
      <c r="B154" s="674" t="s">
        <v>689</v>
      </c>
      <c r="C154" s="689" t="s">
        <v>705</v>
      </c>
      <c r="D154" s="689" t="s">
        <v>706</v>
      </c>
      <c r="E154" s="690" t="s">
        <v>707</v>
      </c>
      <c r="F154" s="654" t="s">
        <v>59</v>
      </c>
      <c r="G154" s="656">
        <v>365</v>
      </c>
      <c r="H154" s="686" t="str">
        <f>IF(G154&lt;=0,"",IF(G154&lt;=2,"Muy Baja",IF(G154&lt;=24,"Baja",IF(G154&lt;=500,"Media",IF(G154&lt;=5000,"Alta","Muy Alta")))))</f>
        <v>Media</v>
      </c>
      <c r="I154" s="685">
        <f>IF(H154="","",IF(H154="Muy Baja",0.2,IF(H154="Baja",0.4,IF(H154="Media",0.6,IF(H154="Alta",0.8,IF(H154="Muy Alta",1,))))))</f>
        <v>0.6</v>
      </c>
      <c r="J154" s="687" t="s">
        <v>172</v>
      </c>
      <c r="K154" s="685" t="str">
        <f>IF(NOT(ISERROR(MATCH(J154,'[14]Tabla Impacto'!$B$221:$B$223,0))),'[14]Tabla Impacto'!$F$223&amp;"Por favor no seleccionar los criterios de impacto(Afectación Económica o presupuestal y Pérdida Reputacional)",J154)</f>
        <v xml:space="preserve">     Entre 50 y 100 SMLMV </v>
      </c>
      <c r="L154" s="686" t="str">
        <f>IF(OR(K154='[14]Tabla Impacto'!$C$11,K154='[14]Tabla Impacto'!$D$11),"Leve",IF(OR(K154='[14]Tabla Impacto'!$C$12,K154='[14]Tabla Impacto'!$D$12),"Menor",IF(OR(K154='[14]Tabla Impacto'!$C$13,K154='[14]Tabla Impacto'!$D$13),"Moderado",IF(OR(K154='[14]Tabla Impacto'!$C$14,K154='[14]Tabla Impacto'!$D$14),"Mayor",IF(OR(K154='[14]Tabla Impacto'!$C$15,K154='[14]Tabla Impacto'!$D$15),"Catastrófico","")))))</f>
        <v>Moderado</v>
      </c>
      <c r="M154" s="685">
        <f>IF(L154="","",IF(L154="Leve",0.2,IF(L154="Menor",0.4,IF(L154="Moderado",0.6,IF(L154="Mayor",0.8,IF(L154="Catastrófico",1,))))))</f>
        <v>0.6</v>
      </c>
      <c r="N154" s="688" t="str">
        <f>IF(OR(AND(H154="Muy Baja",L154="Leve"),AND(H154="Muy Baja",L154="Menor"),AND(H154="Baja",L154="Leve")),"Bajo",IF(OR(AND(H154="Muy baja",L154="Moderado"),AND(H154="Baja",L154="Menor"),AND(H154="Baja",L154="Moderado"),AND(H154="Media",L154="Leve"),AND(H154="Media",L154="Menor"),AND(H154="Media",L154="Moderado"),AND(H154="Alta",L154="Leve"),AND(H154="Alta",L154="Menor")),"Moderado",IF(OR(AND(H154="Muy Baja",L154="Mayor"),AND(H154="Baja",L154="Mayor"),AND(H154="Media",L154="Mayor"),AND(H154="Alta",L154="Moderado"),AND(H154="Alta",L154="Mayor"),AND(H154="Muy Alta",L154="Leve"),AND(H154="Muy Alta",L154="Menor"),AND(H154="Muy Alta",L154="Moderado"),AND(H154="Muy Alta",L154="Mayor")),"Alto",IF(OR(AND(H154="Muy Baja",L154="Catastrófico"),AND(H154="Baja",L154="Catastrófico"),AND(H154="Media",L154="Catastrófico"),AND(H154="Alta",L154="Catastrófico"),AND(H154="Muy Alta",L154="Catastrófico")),"Extremo",""))))</f>
        <v>Moderado</v>
      </c>
      <c r="O154" s="253">
        <v>1</v>
      </c>
      <c r="P154" s="163" t="s">
        <v>708</v>
      </c>
      <c r="Q154" s="248" t="s">
        <v>709</v>
      </c>
      <c r="R154" s="271" t="str">
        <f t="shared" ref="R154:R155" si="42">IF(OR(S154="Preventivo",S154="Detectivo"),"Probabilidad",IF(S154="Correctivo","Impacto",""))</f>
        <v>Probabilidad</v>
      </c>
      <c r="S154" s="242" t="s">
        <v>63</v>
      </c>
      <c r="T154" s="242" t="s">
        <v>64</v>
      </c>
      <c r="U154" s="243" t="str">
        <f t="shared" si="38"/>
        <v>40%</v>
      </c>
      <c r="V154" s="242" t="s">
        <v>65</v>
      </c>
      <c r="W154" s="242" t="s">
        <v>167</v>
      </c>
      <c r="X154" s="242" t="s">
        <v>266</v>
      </c>
      <c r="Y154" s="244">
        <f>IFERROR(IF(R154="Probabilidad",(I154-(+I154*U154)),IF(R154="Impacto",I154,"")),"")</f>
        <v>0.36</v>
      </c>
      <c r="Z154" s="245" t="str">
        <f t="shared" si="39"/>
        <v>Baja</v>
      </c>
      <c r="AA154" s="243">
        <f t="shared" si="40"/>
        <v>0.36</v>
      </c>
      <c r="AB154" s="245" t="str">
        <f t="shared" ref="AB154:AB156" si="43">IFERROR(IF(AC154="","",IF(AC154&lt;=0.2,"Leve",IF(AC154&lt;=0.4,"Menor",IF(AC154&lt;=0.6,"Moderado",IF(AC154&lt;=0.8,"Mayor","Catastrófico"))))),"")</f>
        <v>Moderado</v>
      </c>
      <c r="AC154" s="243">
        <f>IFERROR(IF(R154="Impacto",(M154-(+M154*U154)),IF(R154="Probabilidad",M154,"")),"")</f>
        <v>0.6</v>
      </c>
      <c r="AD154" s="239" t="str">
        <f t="shared" si="41"/>
        <v>Moderado</v>
      </c>
      <c r="AE154" s="679" t="s">
        <v>180</v>
      </c>
      <c r="AF154" s="269" t="s">
        <v>710</v>
      </c>
      <c r="AG154" s="269" t="s">
        <v>699</v>
      </c>
      <c r="AH154" s="270" t="s">
        <v>73</v>
      </c>
      <c r="AI154" s="270" t="s">
        <v>73</v>
      </c>
      <c r="AJ154" s="269" t="s">
        <v>711</v>
      </c>
      <c r="AK154" s="271" t="s">
        <v>74</v>
      </c>
      <c r="AL154" s="236"/>
    </row>
    <row r="155" spans="1:38" ht="91.2" customHeight="1" x14ac:dyDescent="0.3">
      <c r="A155" s="605"/>
      <c r="B155" s="605"/>
      <c r="C155" s="605"/>
      <c r="D155" s="605"/>
      <c r="E155" s="605"/>
      <c r="F155" s="605"/>
      <c r="G155" s="605"/>
      <c r="H155" s="605"/>
      <c r="I155" s="605"/>
      <c r="J155" s="605"/>
      <c r="K155" s="605"/>
      <c r="L155" s="605"/>
      <c r="M155" s="605"/>
      <c r="N155" s="605"/>
      <c r="O155" s="131">
        <v>2</v>
      </c>
      <c r="P155" s="163" t="s">
        <v>712</v>
      </c>
      <c r="Q155" s="248" t="s">
        <v>713</v>
      </c>
      <c r="R155" s="271" t="str">
        <f t="shared" si="42"/>
        <v>Probabilidad</v>
      </c>
      <c r="S155" s="242" t="s">
        <v>63</v>
      </c>
      <c r="T155" s="242" t="s">
        <v>64</v>
      </c>
      <c r="U155" s="243" t="str">
        <f t="shared" si="38"/>
        <v>40%</v>
      </c>
      <c r="V155" s="242" t="s">
        <v>65</v>
      </c>
      <c r="W155" s="242" t="s">
        <v>167</v>
      </c>
      <c r="X155" s="242" t="s">
        <v>266</v>
      </c>
      <c r="Y155" s="244">
        <f>IFERROR(IF(AND(R154="Probabilidad",R155="Probabilidad"),(AA154-(+AA154*U155)),IF(R155="Probabilidad",(I154-(+I154*U155)),IF(R155="Impacto",AA154,""))),"")</f>
        <v>0.216</v>
      </c>
      <c r="Z155" s="245" t="str">
        <f t="shared" si="39"/>
        <v>Baja</v>
      </c>
      <c r="AA155" s="243">
        <f t="shared" si="40"/>
        <v>0.216</v>
      </c>
      <c r="AB155" s="245" t="str">
        <f t="shared" si="43"/>
        <v>Moderado</v>
      </c>
      <c r="AC155" s="243">
        <f>IFERROR(IF(AND(R154="Impacto",R155="Impacto"),(AC152-(+AC152*U155)),IF(R155="Impacto",($M$17-(+$M$17*U155)),IF(R155="Probabilidad",AC152,""))),"")</f>
        <v>0.6</v>
      </c>
      <c r="AD155" s="239" t="str">
        <f t="shared" si="41"/>
        <v>Moderado</v>
      </c>
      <c r="AE155" s="680"/>
      <c r="AF155" s="269" t="s">
        <v>714</v>
      </c>
      <c r="AG155" s="269" t="s">
        <v>699</v>
      </c>
      <c r="AH155" s="270" t="s">
        <v>73</v>
      </c>
      <c r="AI155" s="270" t="s">
        <v>73</v>
      </c>
      <c r="AJ155" s="269" t="s">
        <v>715</v>
      </c>
      <c r="AK155" s="271" t="s">
        <v>74</v>
      </c>
      <c r="AL155" s="236"/>
    </row>
    <row r="156" spans="1:38" ht="51.6" customHeight="1" x14ac:dyDescent="0.3">
      <c r="A156" s="656">
        <v>3</v>
      </c>
      <c r="B156" s="654" t="s">
        <v>55</v>
      </c>
      <c r="C156" s="674" t="s">
        <v>716</v>
      </c>
      <c r="D156" s="674" t="s">
        <v>717</v>
      </c>
      <c r="E156" s="674" t="s">
        <v>718</v>
      </c>
      <c r="F156" s="654" t="s">
        <v>234</v>
      </c>
      <c r="G156" s="656">
        <v>365</v>
      </c>
      <c r="H156" s="662" t="str">
        <f>IF(G156&lt;=0,"",IF(G156&lt;=2,"Muy Baja",IF(G156&lt;=24,"Baja",IF(G156&lt;=500,"Media",IF(G156&lt;=5000,"Alta","Muy Alta")))))</f>
        <v>Media</v>
      </c>
      <c r="I156" s="664">
        <f>IF(H156="","",IF(H156="Muy Baja",0.2,IF(H156="Baja",0.4,IF(H156="Media",0.6,IF(H156="Alta",0.8,IF(H156="Muy Alta",1,))))))</f>
        <v>0.6</v>
      </c>
      <c r="J156" s="684" t="s">
        <v>172</v>
      </c>
      <c r="K156" s="685" t="str">
        <f>IF(NOT(ISERROR(MATCH(J156,'[14]Tabla Impacto'!$B$221:$B$223,0))),'[14]Tabla Impacto'!$F$223&amp;"Por favor no seleccionar los criterios de impacto(Afectación Económica o presupuestal y Pérdida Reputacional)",J156)</f>
        <v xml:space="preserve">     Entre 50 y 100 SMLMV </v>
      </c>
      <c r="L156" s="662" t="str">
        <f>IF(OR(K156='[14]Tabla Impacto'!$C$11,K156='[14]Tabla Impacto'!$D$11),"Leve",IF(OR(K156='[14]Tabla Impacto'!$C$12,K156='[14]Tabla Impacto'!$D$12),"Menor",IF(OR(K156='[14]Tabla Impacto'!$C$13,K156='[14]Tabla Impacto'!$D$13),"Moderado",IF(OR(K156='[14]Tabla Impacto'!$C$14,K156='[14]Tabla Impacto'!$D$14),"Mayor",IF(OR(K156='[14]Tabla Impacto'!$C$15,K156='[14]Tabla Impacto'!$D$15),"Catastrófico","")))))</f>
        <v>Moderado</v>
      </c>
      <c r="M156" s="664">
        <f>IF(L156="","",IF(L156="Leve",0.2,IF(L156="Menor",0.4,IF(L156="Moderado",0.6,IF(L156="Mayor",0.8,IF(L156="Catastrófico",1,))))))</f>
        <v>0.6</v>
      </c>
      <c r="N156" s="660" t="str">
        <f>IF(OR(AND(H156="Muy Baja",L156="Leve"),AND(H156="Muy Baja",L156="Menor"),AND(H156="Baja",L156="Leve")),"Bajo",IF(OR(AND(H156="Muy baja",L156="Moderado"),AND(H156="Baja",L156="Menor"),AND(H156="Baja",L156="Moderado"),AND(H156="Media",L156="Leve"),AND(H156="Media",L156="Menor"),AND(H156="Media",L156="Moderado"),AND(H156="Alta",L156="Leve"),AND(H156="Alta",L156="Menor")),"Moderado",IF(OR(AND(H156="Muy Baja",L156="Mayor"),AND(H156="Baja",L156="Mayor"),AND(H156="Media",L156="Mayor"),AND(H156="Alta",L156="Moderado"),AND(H156="Alta",L156="Mayor"),AND(H156="Muy Alta",L156="Leve"),AND(H156="Muy Alta",L156="Menor"),AND(H156="Muy Alta",L156="Moderado"),AND(H156="Muy Alta",L156="Mayor")),"Alto",IF(OR(AND(H156="Muy Baja",L156="Catastrófico"),AND(H156="Baja",L156="Catastrófico"),AND(H156="Media",L156="Catastrófico"),AND(H156="Alta",L156="Catastrófico"),AND(H156="Muy Alta",L156="Catastrófico")),"Extremo",""))))</f>
        <v>Moderado</v>
      </c>
      <c r="O156" s="131">
        <v>1</v>
      </c>
      <c r="P156" s="674" t="s">
        <v>719</v>
      </c>
      <c r="Q156" s="683" t="s">
        <v>720</v>
      </c>
      <c r="R156" s="675" t="s">
        <v>22</v>
      </c>
      <c r="S156" s="679" t="s">
        <v>63</v>
      </c>
      <c r="T156" s="679" t="s">
        <v>64</v>
      </c>
      <c r="U156" s="659" t="str">
        <f t="shared" si="38"/>
        <v>40%</v>
      </c>
      <c r="V156" s="679" t="s">
        <v>65</v>
      </c>
      <c r="W156" s="679" t="s">
        <v>66</v>
      </c>
      <c r="X156" s="679" t="s">
        <v>67</v>
      </c>
      <c r="Y156" s="244">
        <f>IFERROR(IF(R156="Probabilidad",(I156-(+I156*U156)),IF(R156="Impacto",I156,"")),"")</f>
        <v>0.6</v>
      </c>
      <c r="Z156" s="681" t="str">
        <f t="shared" si="39"/>
        <v>Media</v>
      </c>
      <c r="AA156" s="659">
        <f t="shared" si="40"/>
        <v>0.6</v>
      </c>
      <c r="AB156" s="681" t="str">
        <f t="shared" si="43"/>
        <v>Menor</v>
      </c>
      <c r="AC156" s="659">
        <f>IFERROR(IF(R156="Impacto",(M156-(+M156*U156)),IF(R156="Probabilidad",M156,"")),"")</f>
        <v>0.36</v>
      </c>
      <c r="AD156" s="677" t="str">
        <f t="shared" si="41"/>
        <v>Moderado</v>
      </c>
      <c r="AE156" s="679" t="s">
        <v>68</v>
      </c>
      <c r="AF156" s="674" t="s">
        <v>721</v>
      </c>
      <c r="AG156" s="674" t="s">
        <v>699</v>
      </c>
      <c r="AH156" s="673" t="s">
        <v>73</v>
      </c>
      <c r="AI156" s="673" t="s">
        <v>73</v>
      </c>
      <c r="AJ156" s="674"/>
      <c r="AK156" s="675" t="s">
        <v>74</v>
      </c>
      <c r="AL156" s="236"/>
    </row>
    <row r="157" spans="1:38" ht="58.95" customHeight="1" thickBot="1" x14ac:dyDescent="0.35">
      <c r="A157" s="605"/>
      <c r="B157" s="605"/>
      <c r="C157" s="605"/>
      <c r="D157" s="605"/>
      <c r="E157" s="605"/>
      <c r="F157" s="605"/>
      <c r="G157" s="605"/>
      <c r="H157" s="605"/>
      <c r="I157" s="605"/>
      <c r="J157" s="605"/>
      <c r="K157" s="605"/>
      <c r="L157" s="605"/>
      <c r="M157" s="605"/>
      <c r="N157" s="605"/>
      <c r="O157" s="131">
        <v>2</v>
      </c>
      <c r="P157" s="605"/>
      <c r="Q157" s="605"/>
      <c r="R157" s="605"/>
      <c r="S157" s="680"/>
      <c r="T157" s="680"/>
      <c r="U157" s="676"/>
      <c r="V157" s="680"/>
      <c r="W157" s="680"/>
      <c r="X157" s="680"/>
      <c r="Y157" s="256" t="str">
        <f>IFERROR(IF(AND(R156="Probabilidad",R157="Probabilidad"),(AA156-(+AA156*U157)),IF(R157="Probabilidad",(I156-(+I156*U157)),IF(R157="Impacto",AA156,""))),"")</f>
        <v/>
      </c>
      <c r="Z157" s="682"/>
      <c r="AA157" s="676"/>
      <c r="AB157" s="682"/>
      <c r="AC157" s="676"/>
      <c r="AD157" s="678"/>
      <c r="AE157" s="680"/>
      <c r="AF157" s="605"/>
      <c r="AG157" s="605"/>
      <c r="AH157" s="605"/>
      <c r="AI157" s="605"/>
      <c r="AJ157" s="605"/>
      <c r="AK157" s="605"/>
      <c r="AL157" s="236"/>
    </row>
    <row r="158" spans="1:38" ht="46.95" customHeight="1" x14ac:dyDescent="0.3">
      <c r="A158" s="665">
        <v>4</v>
      </c>
      <c r="B158" s="654" t="s">
        <v>89</v>
      </c>
      <c r="C158" s="670" t="s">
        <v>722</v>
      </c>
      <c r="D158" s="667" t="s">
        <v>723</v>
      </c>
      <c r="E158" s="667" t="s">
        <v>724</v>
      </c>
      <c r="F158" s="654" t="s">
        <v>59</v>
      </c>
      <c r="G158" s="654">
        <v>365</v>
      </c>
      <c r="H158" s="662" t="str">
        <f t="shared" ref="H158" si="44">IF(G158&lt;=0,"",IF(G158&lt;=2,"Muy Baja",IF(G158&lt;=24,"Baja",IF(G158&lt;=500,"Media",IF(G158&lt;=5000,"Alta","Muy Alta")))))</f>
        <v>Media</v>
      </c>
      <c r="I158" s="664">
        <f>IF(H158="","",IF(H158="Muy Baja",0.2,IF(H158="Baja",0.4,IF(H158="Media",0.6,IF(H158="Alta",0.8,IF(H158="Muy Alta",1,))))))</f>
        <v>0.6</v>
      </c>
      <c r="J158" s="664" t="s">
        <v>447</v>
      </c>
      <c r="K158" s="664" t="str">
        <f>IF(J158="","",IF(NOT(ISERROR(MATCH(J158,'[15]Tabla Impacto'!$B$37:$B$39,0))),'[15]Tabla Impacto'!$F$37&amp;"Por favor no seleccionar los criterios de impacto(Afectación Económica o presupuestal y Pérdida Reputacional)",J158))</f>
        <v xml:space="preserve">     Genera altas consecuencias sobre la entidad</v>
      </c>
      <c r="L158" s="662" t="str">
        <f>IF(OR(J158='[15]Tabla Impacto'!$F$25,J158='[15]Tabla Impacto'!$F$31),"Leve",IF(OR(J158='[15]Tabla Impacto'!$F$26,J158='[15]Tabla Impacto'!$F$32),"Menor",IF(OR(J158='[15]Tabla Impacto'!$F$27,J158='[15]Tabla Impacto'!$F$33,J158='[15]Tabla Impacto'!$F$37),"Moderado",IF(OR(J158='[15]Tabla Impacto'!$F$28,J158='[15]Tabla Impacto'!$F$34,J158='[15]Tabla Impacto'!$F$38),"Mayor",IF(OR(J158='[15]Tabla Impacto'!$F$29,J158='[15]Tabla Impacto'!$F$35,J158='[15]Tabla Impacto'!$F$39),"Catastrófico","")))))</f>
        <v>Mayor</v>
      </c>
      <c r="M158" s="664">
        <f>IF(L158="","",IF(L158="Leve",0.2,IF(L158="Menor",0.4,IF(L158="Moderado",0.6,IF(L158="Mayor",0.8,IF(L158="Catastrófico",1,))))))</f>
        <v>0.8</v>
      </c>
      <c r="N158" s="660" t="str">
        <f>IF(OR(AND(H158="Muy Baja",L158="Leve"),AND(H158="Muy Baja",L158="Menor"),AND(H158="Baja",L158="Leve")),"Bajo",IF(OR(AND(H158="Muy baja",L158="Moderado"),AND(H158="Baja",L158="Menor"),AND(H158="Baja",L158="Moderado"),AND(H158="Media",L158="Leve"),AND(H158="Media",L158="Menor"),AND(H158="Media",L158="Moderado"),AND(H158="Alta",L158="Leve"),AND(H158="Alta",L158="Menor")),"Moderado",IF(OR(AND(H158="Muy Baja",L158="Mayor"),AND(H158="Baja",L158="Mayor"),AND(H158="Media",L158="Mayor"),AND(H158="Alta",L158="Moderado"),AND(H158="Alta",L158="Mayor"),AND(H158="Muy Alta",L158="Leve"),AND(H158="Muy Alta",L158="Menor"),AND(H158="Muy Alta",L158="Moderado"),AND(H158="Muy Alta",L158="Mayor")),"Alto",IF(OR(AND(H158="Muy Baja",L158="Catastrófico"),AND(H158="Baja",L158="Catastrófico"),AND(H158="Media",L158="Catastrófico"),AND(H158="Alta",L158="Catastrófico"),AND(H158="Muy Alta",L158="Catastrófico")),"Extremo",""))))</f>
        <v>Alto</v>
      </c>
      <c r="O158" s="131">
        <v>1</v>
      </c>
      <c r="P158" s="663" t="s">
        <v>725</v>
      </c>
      <c r="Q158" s="669" t="s">
        <v>726</v>
      </c>
      <c r="R158" s="656" t="str">
        <f>IF(OR(S158="Preventivo",S158="Detectivo"),"Probabilidad",IF(S158="Correctivo","Impacto",""))</f>
        <v>Probabilidad</v>
      </c>
      <c r="S158" s="656" t="s">
        <v>63</v>
      </c>
      <c r="T158" s="656" t="s">
        <v>64</v>
      </c>
      <c r="U158" s="659" t="str">
        <f>IF(AND(S158="Preventivo",T158="Automático"),"50%",IF(AND(S158="Preventivo",T158="Manual"),"40%",IF(AND(S158="Detectivo",T158="Automático"),"40%",IF(AND(S158="Detectivo",T158="Manual"),"30%",IF(AND(S158="Correctivo",T158="Automático"),"35%",IF(AND(S158="Correctivo",T158="Manual"),"25%",""))))))</f>
        <v>40%</v>
      </c>
      <c r="V158" s="656" t="s">
        <v>65</v>
      </c>
      <c r="W158" s="656" t="s">
        <v>167</v>
      </c>
      <c r="X158" s="656" t="s">
        <v>266</v>
      </c>
      <c r="Y158" s="661">
        <f>IFERROR(IF(R158="Probabilidad",(I158-(+I158*U158)),IF(R158="Impacto",I158,"")),"")</f>
        <v>0.36</v>
      </c>
      <c r="Z158" s="662" t="str">
        <f>IFERROR(IF(Y158="","",IF(Y158&lt;=0.2,"Muy Baja",IF(Y158&lt;=0.4,"Baja",IF(Y158&lt;=0.6,"Media",IF(Y158&lt;=0.8,"Alta","Muy Alta"))))),"")</f>
        <v>Baja</v>
      </c>
      <c r="AA158" s="659">
        <f>+Y158</f>
        <v>0.36</v>
      </c>
      <c r="AB158" s="662" t="str">
        <f>IFERROR(IF(AC158="","",IF(AC158&lt;=0.2,"Leve",IF(AC158&lt;=0.4,"Menor",IF(AC158&lt;=0.6,"Moderado",IF(AC158&lt;=0.8,"Mayor","Catastrófico"))))),"")</f>
        <v>Mayor</v>
      </c>
      <c r="AC158" s="659">
        <f>IFERROR(IF(R158="Impacto",(M158-(+M158*U158)),IF(R158="Probabilidad",M158,"")),"")</f>
        <v>0.8</v>
      </c>
      <c r="AD158" s="660" t="str">
        <f>IFERROR(IF(OR(AND(Z158="Muy Baja",AB158="Leve"),AND(Z158="Muy Baja",AB158="Menor"),AND(Z158="Baja",AB158="Leve")),"Bajo",IF(OR(AND(Z158="Muy baja",AB158="Moderado"),AND(Z158="Baja",AB158="Menor"),AND(Z158="Baja",AB158="Moderado"),AND(Z158="Media",AB158="Leve"),AND(Z158="Media",AB158="Menor"),AND(Z158="Media",AB158="Moderado"),AND(Z158="Alta",AB158="Leve"),AND(Z158="Alta",AB158="Menor")),"Moderado",IF(OR(AND(Z158="Muy Baja",AB158="Mayor"),AND(Z158="Baja",AB158="Mayor"),AND(Z158="Media",AB158="Mayor"),AND(Z158="Alta",AB158="Moderado"),AND(Z158="Alta",AB158="Mayor"),AND(Z158="Muy Alta",AB158="Leve"),AND(Z158="Muy Alta",AB158="Menor"),AND(Z158="Muy Alta",AB158="Moderado"),AND(Z158="Muy Alta",AB158="Mayor")),"Alto",IF(OR(AND(Z158="Muy Baja",AB158="Catastrófico"),AND(Z158="Baja",AB158="Catastrófico"),AND(Z158="Media",AB158="Catastrófico"),AND(Z158="Alta",AB158="Catastrófico"),AND(Z158="Muy Alta",AB158="Catastrófico")),"Extremo","")))),"")</f>
        <v>Alto</v>
      </c>
      <c r="AE158" s="656" t="s">
        <v>160</v>
      </c>
      <c r="AF158" s="654"/>
      <c r="AG158" s="656"/>
      <c r="AH158" s="652"/>
      <c r="AI158" s="652"/>
      <c r="AJ158" s="654"/>
      <c r="AK158" s="656"/>
      <c r="AL158" s="236"/>
    </row>
    <row r="159" spans="1:38" ht="46.95" customHeight="1" thickBot="1" x14ac:dyDescent="0.35">
      <c r="A159" s="605"/>
      <c r="B159" s="605"/>
      <c r="C159" s="605"/>
      <c r="D159" s="668"/>
      <c r="E159" s="668"/>
      <c r="F159" s="605"/>
      <c r="G159" s="605"/>
      <c r="H159" s="605"/>
      <c r="I159" s="605"/>
      <c r="J159" s="605"/>
      <c r="K159" s="605"/>
      <c r="L159" s="605"/>
      <c r="M159" s="605"/>
      <c r="N159" s="605"/>
      <c r="O159" s="131">
        <v>2</v>
      </c>
      <c r="P159" s="668"/>
      <c r="Q159" s="605"/>
      <c r="R159" s="605"/>
      <c r="S159" s="605"/>
      <c r="T159" s="605"/>
      <c r="U159" s="605"/>
      <c r="V159" s="605"/>
      <c r="W159" s="605"/>
      <c r="X159" s="605"/>
      <c r="Y159" s="605"/>
      <c r="Z159" s="605"/>
      <c r="AA159" s="605"/>
      <c r="AB159" s="605"/>
      <c r="AC159" s="605"/>
      <c r="AD159" s="605"/>
      <c r="AE159" s="605"/>
      <c r="AF159" s="655"/>
      <c r="AG159" s="657"/>
      <c r="AH159" s="653"/>
      <c r="AI159" s="653"/>
      <c r="AJ159" s="655"/>
      <c r="AK159" s="657"/>
      <c r="AL159" s="236"/>
    </row>
    <row r="160" spans="1:38" ht="53.4" customHeight="1" x14ac:dyDescent="0.3">
      <c r="A160" s="665">
        <v>5</v>
      </c>
      <c r="B160" s="654" t="s">
        <v>55</v>
      </c>
      <c r="C160" s="670" t="s">
        <v>727</v>
      </c>
      <c r="D160" s="671" t="s">
        <v>728</v>
      </c>
      <c r="E160" s="672" t="s">
        <v>729</v>
      </c>
      <c r="F160" s="654" t="s">
        <v>730</v>
      </c>
      <c r="G160" s="654">
        <v>365</v>
      </c>
      <c r="H160" s="662" t="str">
        <f t="shared" ref="H160" si="45">IF(G160&lt;=0,"",IF(G160&lt;=2,"Muy Baja",IF(G160&lt;=24,"Baja",IF(G160&lt;=500,"Media",IF(G160&lt;=5000,"Alta","Muy Alta")))))</f>
        <v>Media</v>
      </c>
      <c r="I160" s="664">
        <f>IF(H160="","",IF(H160="Muy Baja",0.2,IF(H160="Baja",0.4,IF(H160="Media",0.6,IF(H160="Alta",0.8,IF(H160="Muy Alta",1,))))))</f>
        <v>0.6</v>
      </c>
      <c r="J160" s="664" t="s">
        <v>731</v>
      </c>
      <c r="K160" s="664" t="str">
        <f>IF(J160="","",IF(NOT(ISERROR(MATCH(J160,'[15]Tabla Impacto'!$B$37:$B$39,0))),'[15]Tabla Impacto'!$F$37&amp;"Por favor no seleccionar los criterios de impacto(Afectación Económica o presupuestal y Pérdida Reputacional)",J160))</f>
        <v xml:space="preserve">     Genera medianas consecuencias sobre la entidad</v>
      </c>
      <c r="L160" s="662" t="str">
        <f>IF(OR(J160='[15]Tabla Impacto'!$F$25,J160='[15]Tabla Impacto'!$F$31),"Leve",IF(OR(J160='[15]Tabla Impacto'!$F$26,J160='[15]Tabla Impacto'!$F$32),"Menor",IF(OR(J160='[15]Tabla Impacto'!$F$27,J160='[15]Tabla Impacto'!$F$33,J160='[15]Tabla Impacto'!$F$37),"Moderado",IF(OR(J160='[15]Tabla Impacto'!$F$28,J160='[15]Tabla Impacto'!$F$34,J160='[15]Tabla Impacto'!$F$38),"Mayor",IF(OR(J160='[15]Tabla Impacto'!$F$29,J160='[15]Tabla Impacto'!$F$35,J160='[15]Tabla Impacto'!$F$39),"Catastrófico","")))))</f>
        <v>Moderado</v>
      </c>
      <c r="M160" s="664">
        <f>IF(L160="","",IF(L160="Leve",0.2,IF(L160="Menor",0.4,IF(L160="Moderado",0.6,IF(L160="Mayor",0.8,IF(L160="Catastrófico",1,))))))</f>
        <v>0.6</v>
      </c>
      <c r="N160" s="660" t="str">
        <f>IF(OR(AND(H160="Muy Baja",L160="Leve"),AND(H160="Muy Baja",L160="Menor"),AND(H160="Baja",L160="Leve")),"Bajo",IF(OR(AND(H160="Muy baja",L160="Moderado"),AND(H160="Baja",L160="Menor"),AND(H160="Baja",L160="Moderado"),AND(H160="Media",L160="Leve"),AND(H160="Media",L160="Menor"),AND(H160="Media",L160="Moderado"),AND(H160="Alta",L160="Leve"),AND(H160="Alta",L160="Menor")),"Moderado",IF(OR(AND(H160="Muy Baja",L160="Mayor"),AND(H160="Baja",L160="Mayor"),AND(H160="Media",L160="Mayor"),AND(H160="Alta",L160="Moderado"),AND(H160="Alta",L160="Mayor"),AND(H160="Muy Alta",L160="Leve"),AND(H160="Muy Alta",L160="Menor"),AND(H160="Muy Alta",L160="Moderado"),AND(H160="Muy Alta",L160="Mayor")),"Alto",IF(OR(AND(H160="Muy Baja",L160="Catastrófico"),AND(H160="Baja",L160="Catastrófico"),AND(H160="Media",L160="Catastrófico"),AND(H160="Alta",L160="Catastrófico"),AND(H160="Muy Alta",L160="Catastrófico")),"Extremo",""))))</f>
        <v>Moderado</v>
      </c>
      <c r="O160" s="131">
        <v>1</v>
      </c>
      <c r="P160" s="663" t="s">
        <v>732</v>
      </c>
      <c r="Q160" s="669" t="s">
        <v>733</v>
      </c>
      <c r="R160" s="656" t="str">
        <f>IF(OR(S160="Preventivo",S160="Detectivo"),"Probabilidad",IF(S160="Correctivo","Impacto",""))</f>
        <v>Probabilidad</v>
      </c>
      <c r="S160" s="656" t="s">
        <v>63</v>
      </c>
      <c r="T160" s="656" t="s">
        <v>64</v>
      </c>
      <c r="U160" s="659" t="str">
        <f>IF(AND(S160="Preventivo",T160="Automático"),"50%",IF(AND(S160="Preventivo",T160="Manual"),"40%",IF(AND(S160="Detectivo",T160="Automático"),"40%",IF(AND(S160="Detectivo",T160="Manual"),"30%",IF(AND(S160="Correctivo",T160="Automático"),"35%",IF(AND(S160="Correctivo",T160="Manual"),"25%",""))))))</f>
        <v>40%</v>
      </c>
      <c r="V160" s="656" t="s">
        <v>95</v>
      </c>
      <c r="W160" s="656" t="s">
        <v>167</v>
      </c>
      <c r="X160" s="656" t="s">
        <v>266</v>
      </c>
      <c r="Y160" s="661">
        <f>IFERROR(IF(R160="Probabilidad",(I160-(+I160*U160)),IF(R160="Impacto",I160,"")),"")</f>
        <v>0.36</v>
      </c>
      <c r="Z160" s="662" t="str">
        <f>IFERROR(IF(Y160="","",IF(Y160&lt;=0.2,"Muy Baja",IF(Y160&lt;=0.4,"Baja",IF(Y160&lt;=0.6,"Media",IF(Y160&lt;=0.8,"Alta","Muy Alta"))))),"")</f>
        <v>Baja</v>
      </c>
      <c r="AA160" s="659">
        <f>+Y160</f>
        <v>0.36</v>
      </c>
      <c r="AB160" s="662" t="str">
        <f>IFERROR(IF(AC160="","",IF(AC160&lt;=0.2,"Leve",IF(AC160&lt;=0.4,"Menor",IF(AC160&lt;=0.6,"Moderado",IF(AC160&lt;=0.8,"Mayor","Catastrófico"))))),"")</f>
        <v>Moderado</v>
      </c>
      <c r="AC160" s="659">
        <f>IFERROR(IF(R160="Impacto",(M160-(+M160*U160)),IF(R160="Probabilidad",M160,"")),"")</f>
        <v>0.6</v>
      </c>
      <c r="AD160" s="660" t="str">
        <f>IFERROR(IF(OR(AND(Z160="Muy Baja",AB160="Leve"),AND(Z160="Muy Baja",AB160="Menor"),AND(Z160="Baja",AB160="Leve")),"Bajo",IF(OR(AND(Z160="Muy baja",AB160="Moderado"),AND(Z160="Baja",AB160="Menor"),AND(Z160="Baja",AB160="Moderado"),AND(Z160="Media",AB160="Leve"),AND(Z160="Media",AB160="Menor"),AND(Z160="Media",AB160="Moderado"),AND(Z160="Alta",AB160="Leve"),AND(Z160="Alta",AB160="Menor")),"Moderado",IF(OR(AND(Z160="Muy Baja",AB160="Mayor"),AND(Z160="Baja",AB160="Mayor"),AND(Z160="Media",AB160="Mayor"),AND(Z160="Alta",AB160="Moderado"),AND(Z160="Alta",AB160="Mayor"),AND(Z160="Muy Alta",AB160="Leve"),AND(Z160="Muy Alta",AB160="Menor"),AND(Z160="Muy Alta",AB160="Moderado"),AND(Z160="Muy Alta",AB160="Mayor")),"Alto",IF(OR(AND(Z160="Muy Baja",AB160="Catastrófico"),AND(Z160="Baja",AB160="Catastrófico"),AND(Z160="Media",AB160="Catastrófico"),AND(Z160="Alta",AB160="Catastrófico"),AND(Z160="Muy Alta",AB160="Catastrófico")),"Extremo","")))),"")</f>
        <v>Moderado</v>
      </c>
      <c r="AE160" s="656" t="s">
        <v>160</v>
      </c>
      <c r="AF160" s="654"/>
      <c r="AG160" s="656"/>
      <c r="AH160" s="652"/>
      <c r="AI160" s="652"/>
      <c r="AJ160" s="654"/>
      <c r="AK160" s="656"/>
      <c r="AL160" s="236"/>
    </row>
    <row r="161" spans="1:38" ht="46.2" customHeight="1" thickBot="1" x14ac:dyDescent="0.35">
      <c r="A161" s="605"/>
      <c r="B161" s="605"/>
      <c r="C161" s="668"/>
      <c r="D161" s="668"/>
      <c r="E161" s="668"/>
      <c r="F161" s="605"/>
      <c r="G161" s="605"/>
      <c r="H161" s="605"/>
      <c r="I161" s="605"/>
      <c r="J161" s="605"/>
      <c r="K161" s="605"/>
      <c r="L161" s="605"/>
      <c r="M161" s="605"/>
      <c r="N161" s="605"/>
      <c r="O161" s="131">
        <v>2</v>
      </c>
      <c r="P161" s="668"/>
      <c r="Q161" s="668"/>
      <c r="R161" s="605"/>
      <c r="S161" s="605"/>
      <c r="T161" s="605"/>
      <c r="U161" s="605"/>
      <c r="V161" s="605"/>
      <c r="W161" s="605"/>
      <c r="X161" s="605"/>
      <c r="Y161" s="605"/>
      <c r="Z161" s="605"/>
      <c r="AA161" s="605"/>
      <c r="AB161" s="605"/>
      <c r="AC161" s="605"/>
      <c r="AD161" s="605"/>
      <c r="AE161" s="605"/>
      <c r="AF161" s="655"/>
      <c r="AG161" s="657"/>
      <c r="AH161" s="653"/>
      <c r="AI161" s="653"/>
      <c r="AJ161" s="655"/>
      <c r="AK161" s="657"/>
      <c r="AL161" s="236"/>
    </row>
    <row r="162" spans="1:38" ht="51" customHeight="1" x14ac:dyDescent="0.3">
      <c r="A162" s="665">
        <v>6</v>
      </c>
      <c r="B162" s="654" t="s">
        <v>55</v>
      </c>
      <c r="C162" s="666" t="s">
        <v>734</v>
      </c>
      <c r="D162" s="666" t="s">
        <v>735</v>
      </c>
      <c r="E162" s="667" t="s">
        <v>736</v>
      </c>
      <c r="F162" s="654" t="s">
        <v>730</v>
      </c>
      <c r="G162" s="654">
        <v>365</v>
      </c>
      <c r="H162" s="662" t="str">
        <f t="shared" ref="H162" si="46">IF(G162&lt;=0,"",IF(G162&lt;=2,"Muy Baja",IF(G162&lt;=24,"Baja",IF(G162&lt;=500,"Media",IF(G162&lt;=5000,"Alta","Muy Alta")))))</f>
        <v>Media</v>
      </c>
      <c r="I162" s="664">
        <f>IF(H162="","",IF(H162="Muy Baja",0.2,IF(H162="Baja",0.4,IF(H162="Media",0.6,IF(H162="Alta",0.8,IF(H162="Muy Alta",1,))))))</f>
        <v>0.6</v>
      </c>
      <c r="J162" s="664" t="s">
        <v>731</v>
      </c>
      <c r="K162" s="664" t="str">
        <f>IF(J162="","",IF(NOT(ISERROR(MATCH(J162,'[15]Tabla Impacto'!$B$37:$B$39,0))),'[15]Tabla Impacto'!$F$37&amp;"Por favor no seleccionar los criterios de impacto(Afectación Económica o presupuestal y Pérdida Reputacional)",J162))</f>
        <v xml:space="preserve">     Genera medianas consecuencias sobre la entidad</v>
      </c>
      <c r="L162" s="662" t="str">
        <f>IF(OR(J162='[15]Tabla Impacto'!$F$25,J162='[15]Tabla Impacto'!$F$31),"Leve",IF(OR(J162='[15]Tabla Impacto'!$F$26,J162='[15]Tabla Impacto'!$F$32),"Menor",IF(OR(J162='[15]Tabla Impacto'!$F$27,J162='[15]Tabla Impacto'!$F$33,J162='[15]Tabla Impacto'!$F$37),"Moderado",IF(OR(J162='[15]Tabla Impacto'!$F$28,J162='[15]Tabla Impacto'!$F$34,J162='[15]Tabla Impacto'!$F$38),"Mayor",IF(OR(J162='[15]Tabla Impacto'!$F$29,J162='[15]Tabla Impacto'!$F$35,J162='[15]Tabla Impacto'!$F$39),"Catastrófico","")))))</f>
        <v>Moderado</v>
      </c>
      <c r="M162" s="664">
        <f>IF(L162="","",IF(L162="Leve",0.2,IF(L162="Menor",0.4,IF(L162="Moderado",0.6,IF(L162="Mayor",0.8,IF(L162="Catastrófico",1,))))))</f>
        <v>0.6</v>
      </c>
      <c r="N162" s="660" t="str">
        <f>IF(OR(AND(H162="Muy Baja",L162="Leve"),AND(H162="Muy Baja",L162="Menor"),AND(H162="Baja",L162="Leve")),"Bajo",IF(OR(AND(H162="Muy baja",L162="Moderado"),AND(H162="Baja",L162="Menor"),AND(H162="Baja",L162="Moderado"),AND(H162="Media",L162="Leve"),AND(H162="Media",L162="Menor"),AND(H162="Media",L162="Moderado"),AND(H162="Alta",L162="Leve"),AND(H162="Alta",L162="Menor")),"Moderado",IF(OR(AND(H162="Muy Baja",L162="Mayor"),AND(H162="Baja",L162="Mayor"),AND(H162="Media",L162="Mayor"),AND(H162="Alta",L162="Moderado"),AND(H162="Alta",L162="Mayor"),AND(H162="Muy Alta",L162="Leve"),AND(H162="Muy Alta",L162="Menor"),AND(H162="Muy Alta",L162="Moderado"),AND(H162="Muy Alta",L162="Mayor")),"Alto",IF(OR(AND(H162="Muy Baja",L162="Catastrófico"),AND(H162="Baja",L162="Catastrófico"),AND(H162="Media",L162="Catastrófico"),AND(H162="Alta",L162="Catastrófico"),AND(H162="Muy Alta",L162="Catastrófico")),"Extremo",""))))</f>
        <v>Moderado</v>
      </c>
      <c r="O162" s="131">
        <v>1</v>
      </c>
      <c r="P162" s="663" t="s">
        <v>737</v>
      </c>
      <c r="Q162" s="663" t="s">
        <v>738</v>
      </c>
      <c r="R162" s="656" t="str">
        <f>IF(OR(S162="Preventivo",S162="Detectivo"),"Probabilidad",IF(S162="Correctivo","Impacto",""))</f>
        <v>Probabilidad</v>
      </c>
      <c r="S162" s="656" t="s">
        <v>63</v>
      </c>
      <c r="T162" s="656" t="s">
        <v>64</v>
      </c>
      <c r="U162" s="659" t="str">
        <f>IF(AND(S162="Preventivo",T162="Automático"),"50%",IF(AND(S162="Preventivo",T162="Manual"),"40%",IF(AND(S162="Detectivo",T162="Automático"),"40%",IF(AND(S162="Detectivo",T162="Manual"),"30%",IF(AND(S162="Correctivo",T162="Automático"),"35%",IF(AND(S162="Correctivo",T162="Manual"),"25%",""))))))</f>
        <v>40%</v>
      </c>
      <c r="V162" s="656" t="s">
        <v>65</v>
      </c>
      <c r="W162" s="656" t="s">
        <v>66</v>
      </c>
      <c r="X162" s="656" t="s">
        <v>266</v>
      </c>
      <c r="Y162" s="661">
        <f>IFERROR(IF(R162="Probabilidad",(I162-(+I162*U162)),IF(R162="Impacto",I162,"")),"")</f>
        <v>0.36</v>
      </c>
      <c r="Z162" s="662" t="str">
        <f>IFERROR(IF(Y162="","",IF(Y162&lt;=0.2,"Muy Baja",IF(Y162&lt;=0.4,"Baja",IF(Y162&lt;=0.6,"Media",IF(Y162&lt;=0.8,"Alta","Muy Alta"))))),"")</f>
        <v>Baja</v>
      </c>
      <c r="AA162" s="659">
        <f>+Y162</f>
        <v>0.36</v>
      </c>
      <c r="AB162" s="662" t="str">
        <f>IFERROR(IF(AC162="","",IF(AC162&lt;=0.2,"Leve",IF(AC162&lt;=0.4,"Menor",IF(AC162&lt;=0.6,"Moderado",IF(AC162&lt;=0.8,"Mayor","Catastrófico"))))),"")</f>
        <v>Moderado</v>
      </c>
      <c r="AC162" s="659">
        <f>IFERROR(IF(R162="Impacto",(M162-(+M162*U162)),IF(R162="Probabilidad",M162,"")),"")</f>
        <v>0.6</v>
      </c>
      <c r="AD162" s="660" t="str">
        <f>IFERROR(IF(OR(AND(Z162="Muy Baja",AB162="Leve"),AND(Z162="Muy Baja",AB162="Menor"),AND(Z162="Baja",AB162="Leve")),"Bajo",IF(OR(AND(Z162="Muy baja",AB162="Moderado"),AND(Z162="Baja",AB162="Menor"),AND(Z162="Baja",AB162="Moderado"),AND(Z162="Media",AB162="Leve"),AND(Z162="Media",AB162="Menor"),AND(Z162="Media",AB162="Moderado"),AND(Z162="Alta",AB162="Leve"),AND(Z162="Alta",AB162="Menor")),"Moderado",IF(OR(AND(Z162="Muy Baja",AB162="Mayor"),AND(Z162="Baja",AB162="Mayor"),AND(Z162="Media",AB162="Mayor"),AND(Z162="Alta",AB162="Moderado"),AND(Z162="Alta",AB162="Mayor"),AND(Z162="Muy Alta",AB162="Leve"),AND(Z162="Muy Alta",AB162="Menor"),AND(Z162="Muy Alta",AB162="Moderado"),AND(Z162="Muy Alta",AB162="Mayor")),"Alto",IF(OR(AND(Z162="Muy Baja",AB162="Catastrófico"),AND(Z162="Baja",AB162="Catastrófico"),AND(Z162="Media",AB162="Catastrófico"),AND(Z162="Alta",AB162="Catastrófico"),AND(Z162="Muy Alta",AB162="Catastrófico")),"Extremo","")))),"")</f>
        <v>Moderado</v>
      </c>
      <c r="AE162" s="656" t="s">
        <v>160</v>
      </c>
      <c r="AF162" s="654"/>
      <c r="AG162" s="656"/>
      <c r="AH162" s="652"/>
      <c r="AI162" s="652"/>
      <c r="AJ162" s="654"/>
      <c r="AK162" s="656"/>
      <c r="AL162" s="236"/>
    </row>
    <row r="163" spans="1:38" ht="47.4" customHeight="1" x14ac:dyDescent="0.3">
      <c r="A163" s="605"/>
      <c r="B163" s="605"/>
      <c r="C163" s="605"/>
      <c r="D163" s="605"/>
      <c r="E163" s="605"/>
      <c r="F163" s="605"/>
      <c r="G163" s="605"/>
      <c r="H163" s="605"/>
      <c r="I163" s="605"/>
      <c r="J163" s="605"/>
      <c r="K163" s="605"/>
      <c r="L163" s="605"/>
      <c r="M163" s="605"/>
      <c r="N163" s="605"/>
      <c r="O163" s="131">
        <v>2</v>
      </c>
      <c r="P163" s="605"/>
      <c r="Q163" s="605"/>
      <c r="R163" s="605"/>
      <c r="S163" s="605"/>
      <c r="T163" s="605"/>
      <c r="U163" s="605"/>
      <c r="V163" s="605"/>
      <c r="W163" s="605"/>
      <c r="X163" s="605"/>
      <c r="Y163" s="605"/>
      <c r="Z163" s="605"/>
      <c r="AA163" s="605"/>
      <c r="AB163" s="605"/>
      <c r="AC163" s="605"/>
      <c r="AD163" s="605"/>
      <c r="AE163" s="605"/>
      <c r="AF163" s="655"/>
      <c r="AG163" s="657"/>
      <c r="AH163" s="653"/>
      <c r="AI163" s="653"/>
      <c r="AJ163" s="655"/>
      <c r="AK163" s="657"/>
      <c r="AL163" s="236"/>
    </row>
    <row r="164" spans="1:38" x14ac:dyDescent="0.3">
      <c r="B164" s="259" t="s">
        <v>133</v>
      </c>
    </row>
    <row r="165" spans="1:38" x14ac:dyDescent="0.3">
      <c r="A165" s="234"/>
      <c r="B165" s="234"/>
      <c r="C165" s="234"/>
      <c r="D165" s="234"/>
      <c r="F165" s="237"/>
    </row>
    <row r="166" spans="1:38" x14ac:dyDescent="0.3">
      <c r="A166" s="234"/>
      <c r="B166" s="234"/>
      <c r="C166" s="260" t="s">
        <v>226</v>
      </c>
      <c r="D166" s="272"/>
      <c r="E166" s="658" t="s">
        <v>26</v>
      </c>
      <c r="F166" s="237"/>
    </row>
    <row r="167" spans="1:38" x14ac:dyDescent="0.3">
      <c r="A167" s="234"/>
      <c r="B167" s="234"/>
      <c r="C167" s="272" t="s">
        <v>227</v>
      </c>
      <c r="D167" s="272"/>
      <c r="E167" s="605"/>
      <c r="F167" s="237"/>
    </row>
    <row r="168" spans="1:38" x14ac:dyDescent="0.3">
      <c r="A168" s="234"/>
      <c r="B168" s="234"/>
      <c r="C168" s="272" t="s">
        <v>89</v>
      </c>
      <c r="D168" s="272"/>
      <c r="E168" s="272" t="s">
        <v>59</v>
      </c>
      <c r="F168" s="237"/>
    </row>
    <row r="169" spans="1:38" x14ac:dyDescent="0.3">
      <c r="A169" s="234"/>
      <c r="B169" s="234"/>
      <c r="C169" s="272" t="s">
        <v>55</v>
      </c>
      <c r="D169" s="272"/>
      <c r="E169" s="272" t="s">
        <v>131</v>
      </c>
      <c r="F169" s="237"/>
    </row>
    <row r="170" spans="1:38" x14ac:dyDescent="0.3">
      <c r="A170" s="234"/>
      <c r="B170" s="234"/>
      <c r="C170" s="272" t="s">
        <v>168</v>
      </c>
      <c r="D170" s="272"/>
      <c r="E170" s="272" t="s">
        <v>80</v>
      </c>
      <c r="F170" s="237"/>
    </row>
    <row r="171" spans="1:38" x14ac:dyDescent="0.3">
      <c r="A171" s="234"/>
      <c r="B171" s="234"/>
      <c r="C171" s="272" t="s">
        <v>228</v>
      </c>
      <c r="D171" s="272"/>
      <c r="E171" s="272" t="s">
        <v>229</v>
      </c>
      <c r="F171" s="237"/>
    </row>
    <row r="172" spans="1:38" x14ac:dyDescent="0.3">
      <c r="A172" s="234"/>
      <c r="B172" s="234"/>
      <c r="C172" s="272" t="s">
        <v>230</v>
      </c>
      <c r="D172" s="272"/>
      <c r="E172" s="272" t="s">
        <v>231</v>
      </c>
      <c r="F172" s="237"/>
    </row>
    <row r="173" spans="1:38" x14ac:dyDescent="0.3">
      <c r="A173" s="234"/>
      <c r="B173" s="234"/>
      <c r="C173" s="272"/>
      <c r="D173" s="272"/>
      <c r="E173" s="272" t="s">
        <v>197</v>
      </c>
      <c r="F173" s="237"/>
    </row>
    <row r="174" spans="1:38" x14ac:dyDescent="0.3">
      <c r="A174" s="234"/>
      <c r="B174" s="234"/>
      <c r="C174" s="272"/>
      <c r="D174" s="272"/>
      <c r="E174" s="272" t="s">
        <v>154</v>
      </c>
      <c r="F174" s="237"/>
    </row>
    <row r="175" spans="1:38" x14ac:dyDescent="0.3">
      <c r="A175" s="234"/>
      <c r="B175" s="234"/>
      <c r="C175" s="272"/>
      <c r="D175" s="272"/>
      <c r="E175" s="272" t="s">
        <v>232</v>
      </c>
      <c r="F175" s="237"/>
    </row>
    <row r="176" spans="1:38" ht="15" thickBot="1" x14ac:dyDescent="0.35">
      <c r="A176" s="234"/>
      <c r="B176" s="234"/>
      <c r="C176" s="272"/>
      <c r="D176" s="272"/>
      <c r="E176" s="273" t="s">
        <v>233</v>
      </c>
      <c r="F176" s="237"/>
    </row>
    <row r="177" spans="1:6" ht="15" thickBot="1" x14ac:dyDescent="0.35">
      <c r="A177" s="234"/>
      <c r="B177" s="234"/>
      <c r="C177" s="234"/>
      <c r="D177" s="234"/>
      <c r="E177" s="274" t="s">
        <v>234</v>
      </c>
      <c r="F177" s="237"/>
    </row>
    <row r="178" spans="1:6" x14ac:dyDescent="0.3">
      <c r="A178" s="234"/>
      <c r="B178" s="234"/>
      <c r="C178" s="234"/>
      <c r="D178" s="234"/>
      <c r="F178" s="237"/>
    </row>
    <row r="179" spans="1:6" x14ac:dyDescent="0.3">
      <c r="A179" s="234"/>
      <c r="B179" s="234"/>
      <c r="C179" s="234"/>
      <c r="D179" s="234"/>
      <c r="F179" s="237"/>
    </row>
  </sheetData>
  <mergeCells count="796">
    <mergeCell ref="A7:C10"/>
    <mergeCell ref="D7:AI7"/>
    <mergeCell ref="AJ7:AK7"/>
    <mergeCell ref="D8:AI9"/>
    <mergeCell ref="AJ8:AJ9"/>
    <mergeCell ref="AK8:AK9"/>
    <mergeCell ref="D10:AI10"/>
    <mergeCell ref="AJ10:AK10"/>
    <mergeCell ref="AG12:AK12"/>
    <mergeCell ref="A13:G13"/>
    <mergeCell ref="H13:N13"/>
    <mergeCell ref="O13:X13"/>
    <mergeCell ref="Y13:AE13"/>
    <mergeCell ref="AF13:AK13"/>
    <mergeCell ref="A12:B12"/>
    <mergeCell ref="C12:G12"/>
    <mergeCell ref="H12:I12"/>
    <mergeCell ref="J12:N12"/>
    <mergeCell ref="O12:P12"/>
    <mergeCell ref="Q12:AE12"/>
    <mergeCell ref="Z14:Z15"/>
    <mergeCell ref="AA14:AA15"/>
    <mergeCell ref="AB14:AB15"/>
    <mergeCell ref="AC14:AC15"/>
    <mergeCell ref="A14:A15"/>
    <mergeCell ref="B14:B15"/>
    <mergeCell ref="C14:C15"/>
    <mergeCell ref="D14:D15"/>
    <mergeCell ref="E14:E15"/>
    <mergeCell ref="F14:F15"/>
    <mergeCell ref="O14:O15"/>
    <mergeCell ref="P14:P15"/>
    <mergeCell ref="Q14:Q15"/>
    <mergeCell ref="R14:R15"/>
    <mergeCell ref="G14:G15"/>
    <mergeCell ref="H14:H15"/>
    <mergeCell ref="I14:I15"/>
    <mergeCell ref="J14:J15"/>
    <mergeCell ref="M14:M15"/>
    <mergeCell ref="N14:N15"/>
    <mergeCell ref="AH16:AH17"/>
    <mergeCell ref="AI16:AI17"/>
    <mergeCell ref="AJ16:AJ17"/>
    <mergeCell ref="AK16:AK17"/>
    <mergeCell ref="I16:I17"/>
    <mergeCell ref="J16:J17"/>
    <mergeCell ref="K16:K17"/>
    <mergeCell ref="L16:L17"/>
    <mergeCell ref="M16:M17"/>
    <mergeCell ref="N16:N17"/>
    <mergeCell ref="K14:K15"/>
    <mergeCell ref="L14:L15"/>
    <mergeCell ref="AJ14:AJ15"/>
    <mergeCell ref="AK14:AK15"/>
    <mergeCell ref="AD14:AD15"/>
    <mergeCell ref="AE14:AE15"/>
    <mergeCell ref="AF14:AF15"/>
    <mergeCell ref="AG14:AG15"/>
    <mergeCell ref="AH14:AH15"/>
    <mergeCell ref="AI14:AI15"/>
    <mergeCell ref="S14:X14"/>
    <mergeCell ref="Y14:Y15"/>
    <mergeCell ref="L18:L19"/>
    <mergeCell ref="A18:A19"/>
    <mergeCell ref="B18:B19"/>
    <mergeCell ref="C18:C19"/>
    <mergeCell ref="D18:D19"/>
    <mergeCell ref="E18:E19"/>
    <mergeCell ref="F18:F19"/>
    <mergeCell ref="AF16:AF17"/>
    <mergeCell ref="AG16:AG17"/>
    <mergeCell ref="A16:A17"/>
    <mergeCell ref="B16:B17"/>
    <mergeCell ref="C16:C17"/>
    <mergeCell ref="D16:D17"/>
    <mergeCell ref="E16:E17"/>
    <mergeCell ref="F16:F17"/>
    <mergeCell ref="G16:G17"/>
    <mergeCell ref="H16:H17"/>
    <mergeCell ref="L20:L21"/>
    <mergeCell ref="M20:M21"/>
    <mergeCell ref="N20:N21"/>
    <mergeCell ref="AJ18:AJ19"/>
    <mergeCell ref="AK18:AK19"/>
    <mergeCell ref="A20:A21"/>
    <mergeCell ref="B20:B21"/>
    <mergeCell ref="C20:C21"/>
    <mergeCell ref="D20:D21"/>
    <mergeCell ref="E20:E21"/>
    <mergeCell ref="F20:F21"/>
    <mergeCell ref="G20:G21"/>
    <mergeCell ref="H20:H21"/>
    <mergeCell ref="M18:M19"/>
    <mergeCell ref="N18:N19"/>
    <mergeCell ref="AF18:AF19"/>
    <mergeCell ref="AG18:AG19"/>
    <mergeCell ref="AH18:AH19"/>
    <mergeCell ref="AI18:AI19"/>
    <mergeCell ref="G18:G19"/>
    <mergeCell ref="H18:H19"/>
    <mergeCell ref="I18:I19"/>
    <mergeCell ref="J18:J19"/>
    <mergeCell ref="K18:K19"/>
    <mergeCell ref="A22:A23"/>
    <mergeCell ref="B22:B23"/>
    <mergeCell ref="C22:C23"/>
    <mergeCell ref="D22:D23"/>
    <mergeCell ref="E22:E23"/>
    <mergeCell ref="F22:F23"/>
    <mergeCell ref="I20:I21"/>
    <mergeCell ref="J20:J21"/>
    <mergeCell ref="K20:K21"/>
    <mergeCell ref="AJ22:AJ23"/>
    <mergeCell ref="AK22:AK23"/>
    <mergeCell ref="M22:M23"/>
    <mergeCell ref="N22:N23"/>
    <mergeCell ref="AF22:AF23"/>
    <mergeCell ref="AG22:AG23"/>
    <mergeCell ref="AH22:AH23"/>
    <mergeCell ref="AI22:AI23"/>
    <mergeCell ref="G22:G23"/>
    <mergeCell ref="H22:H23"/>
    <mergeCell ref="I22:I23"/>
    <mergeCell ref="J22:J23"/>
    <mergeCell ref="K22:K23"/>
    <mergeCell ref="L22:L23"/>
    <mergeCell ref="AH42:AK42"/>
    <mergeCell ref="A44:B44"/>
    <mergeCell ref="C44:G44"/>
    <mergeCell ref="H44:I44"/>
    <mergeCell ref="J44:N44"/>
    <mergeCell ref="O44:P44"/>
    <mergeCell ref="Q44:AE44"/>
    <mergeCell ref="AG44:AK44"/>
    <mergeCell ref="E26:E27"/>
    <mergeCell ref="A40:D42"/>
    <mergeCell ref="E40:AG40"/>
    <mergeCell ref="AH40:AK40"/>
    <mergeCell ref="E41:AG42"/>
    <mergeCell ref="AH41:AK41"/>
    <mergeCell ref="A45:G45"/>
    <mergeCell ref="H45:N45"/>
    <mergeCell ref="O45:X45"/>
    <mergeCell ref="Y45:AE45"/>
    <mergeCell ref="AF45:AK45"/>
    <mergeCell ref="A46:A47"/>
    <mergeCell ref="B46:B47"/>
    <mergeCell ref="C46:C47"/>
    <mergeCell ref="D46:D47"/>
    <mergeCell ref="E46:E47"/>
    <mergeCell ref="N46:N47"/>
    <mergeCell ref="O46:O47"/>
    <mergeCell ref="P46:P47"/>
    <mergeCell ref="Q46:Q47"/>
    <mergeCell ref="F46:F47"/>
    <mergeCell ref="G46:G47"/>
    <mergeCell ref="H46:H47"/>
    <mergeCell ref="I46:I47"/>
    <mergeCell ref="J46:J47"/>
    <mergeCell ref="K46:K47"/>
    <mergeCell ref="AI46:AI47"/>
    <mergeCell ref="AJ46:AJ47"/>
    <mergeCell ref="AK46:AK47"/>
    <mergeCell ref="AE46:AE47"/>
    <mergeCell ref="C48:C49"/>
    <mergeCell ref="D48:D49"/>
    <mergeCell ref="E48:E49"/>
    <mergeCell ref="F48:F49"/>
    <mergeCell ref="G48:G49"/>
    <mergeCell ref="AC46:AC47"/>
    <mergeCell ref="AD46:AD47"/>
    <mergeCell ref="L46:L47"/>
    <mergeCell ref="M46:M47"/>
    <mergeCell ref="AF46:AF47"/>
    <mergeCell ref="AG46:AG47"/>
    <mergeCell ref="AH46:AH47"/>
    <mergeCell ref="R46:R47"/>
    <mergeCell ref="S46:X46"/>
    <mergeCell ref="Y46:Y47"/>
    <mergeCell ref="Z46:Z47"/>
    <mergeCell ref="AA46:AA47"/>
    <mergeCell ref="AB46:AB47"/>
    <mergeCell ref="AK48:AK49"/>
    <mergeCell ref="A50:A51"/>
    <mergeCell ref="B50:B51"/>
    <mergeCell ref="C50:C51"/>
    <mergeCell ref="D50:D51"/>
    <mergeCell ref="E50:E51"/>
    <mergeCell ref="F50:F51"/>
    <mergeCell ref="G50:G51"/>
    <mergeCell ref="H50:H51"/>
    <mergeCell ref="I50:I51"/>
    <mergeCell ref="N48:N49"/>
    <mergeCell ref="AF48:AF49"/>
    <mergeCell ref="AG48:AG49"/>
    <mergeCell ref="AH48:AH49"/>
    <mergeCell ref="AI48:AI49"/>
    <mergeCell ref="AJ48:AJ49"/>
    <mergeCell ref="H48:H49"/>
    <mergeCell ref="I48:I49"/>
    <mergeCell ref="J48:J49"/>
    <mergeCell ref="K48:K49"/>
    <mergeCell ref="L48:L49"/>
    <mergeCell ref="M48:M49"/>
    <mergeCell ref="A48:A49"/>
    <mergeCell ref="B48:B49"/>
    <mergeCell ref="E54:E55"/>
    <mergeCell ref="A67:D69"/>
    <mergeCell ref="E67:AG67"/>
    <mergeCell ref="AH67:AK67"/>
    <mergeCell ref="E68:AG69"/>
    <mergeCell ref="AH68:AK68"/>
    <mergeCell ref="AH69:AK69"/>
    <mergeCell ref="AG50:AG51"/>
    <mergeCell ref="AH50:AH51"/>
    <mergeCell ref="AI50:AI51"/>
    <mergeCell ref="AJ50:AJ51"/>
    <mergeCell ref="AK50:AK51"/>
    <mergeCell ref="J50:J51"/>
    <mergeCell ref="K50:K51"/>
    <mergeCell ref="L50:L51"/>
    <mergeCell ref="M50:M51"/>
    <mergeCell ref="N50:N51"/>
    <mergeCell ref="AF50:AF51"/>
    <mergeCell ref="A73:A74"/>
    <mergeCell ref="B73:B74"/>
    <mergeCell ref="C73:C74"/>
    <mergeCell ref="D73:D74"/>
    <mergeCell ref="E73:E74"/>
    <mergeCell ref="F73:F74"/>
    <mergeCell ref="AG71:AK71"/>
    <mergeCell ref="A72:G72"/>
    <mergeCell ref="H72:N72"/>
    <mergeCell ref="O72:X72"/>
    <mergeCell ref="Y72:AE72"/>
    <mergeCell ref="AF72:AK72"/>
    <mergeCell ref="A71:B71"/>
    <mergeCell ref="C71:G71"/>
    <mergeCell ref="H71:I71"/>
    <mergeCell ref="J71:N71"/>
    <mergeCell ref="O71:P71"/>
    <mergeCell ref="Q71:AE71"/>
    <mergeCell ref="A76:A77"/>
    <mergeCell ref="B76:B77"/>
    <mergeCell ref="C76:C77"/>
    <mergeCell ref="D76:D77"/>
    <mergeCell ref="E76:E77"/>
    <mergeCell ref="F76:F77"/>
    <mergeCell ref="G76:G77"/>
    <mergeCell ref="H76:H77"/>
    <mergeCell ref="AD73:AD74"/>
    <mergeCell ref="S73:X73"/>
    <mergeCell ref="Y73:Y74"/>
    <mergeCell ref="Z73:Z74"/>
    <mergeCell ref="AA73:AA74"/>
    <mergeCell ref="AB73:AB74"/>
    <mergeCell ref="AC73:AC74"/>
    <mergeCell ref="M73:M74"/>
    <mergeCell ref="N73:N74"/>
    <mergeCell ref="O73:O74"/>
    <mergeCell ref="P73:P74"/>
    <mergeCell ref="Q73:Q74"/>
    <mergeCell ref="R73:R74"/>
    <mergeCell ref="G73:G74"/>
    <mergeCell ref="H73:H74"/>
    <mergeCell ref="I73:I74"/>
    <mergeCell ref="AJ76:AJ77"/>
    <mergeCell ref="AK76:AK77"/>
    <mergeCell ref="I76:I77"/>
    <mergeCell ref="J76:J77"/>
    <mergeCell ref="K76:K77"/>
    <mergeCell ref="L76:L77"/>
    <mergeCell ref="M76:M77"/>
    <mergeCell ref="N76:N77"/>
    <mergeCell ref="AJ73:AJ74"/>
    <mergeCell ref="AK73:AK74"/>
    <mergeCell ref="AE73:AE74"/>
    <mergeCell ref="AF73:AF74"/>
    <mergeCell ref="AG73:AG74"/>
    <mergeCell ref="AH73:AH74"/>
    <mergeCell ref="AI73:AI74"/>
    <mergeCell ref="J73:J74"/>
    <mergeCell ref="K73:K74"/>
    <mergeCell ref="L73:L74"/>
    <mergeCell ref="B79:B80"/>
    <mergeCell ref="C79:C80"/>
    <mergeCell ref="D79:D80"/>
    <mergeCell ref="E79:E80"/>
    <mergeCell ref="F79:F80"/>
    <mergeCell ref="AF76:AF77"/>
    <mergeCell ref="AG76:AG77"/>
    <mergeCell ref="AH76:AH77"/>
    <mergeCell ref="AI76:AI77"/>
    <mergeCell ref="N81:N82"/>
    <mergeCell ref="AJ79:AJ80"/>
    <mergeCell ref="AK79:AK80"/>
    <mergeCell ref="A81:A82"/>
    <mergeCell ref="B81:B82"/>
    <mergeCell ref="C81:C82"/>
    <mergeCell ref="D81:D82"/>
    <mergeCell ref="E81:E82"/>
    <mergeCell ref="F81:F82"/>
    <mergeCell ref="G81:G82"/>
    <mergeCell ref="H81:H82"/>
    <mergeCell ref="M79:M80"/>
    <mergeCell ref="N79:N80"/>
    <mergeCell ref="AF79:AF80"/>
    <mergeCell ref="AG79:AG80"/>
    <mergeCell ref="AH79:AH80"/>
    <mergeCell ref="AI79:AI80"/>
    <mergeCell ref="G79:G80"/>
    <mergeCell ref="H79:H80"/>
    <mergeCell ref="I79:I80"/>
    <mergeCell ref="J79:J80"/>
    <mergeCell ref="K79:K80"/>
    <mergeCell ref="L79:L80"/>
    <mergeCell ref="A79:A80"/>
    <mergeCell ref="C83:C84"/>
    <mergeCell ref="D83:D84"/>
    <mergeCell ref="E83:E84"/>
    <mergeCell ref="F83:F84"/>
    <mergeCell ref="I81:I82"/>
    <mergeCell ref="J81:J82"/>
    <mergeCell ref="K81:K82"/>
    <mergeCell ref="L81:L82"/>
    <mergeCell ref="M81:M82"/>
    <mergeCell ref="I86:I87"/>
    <mergeCell ref="J86:J87"/>
    <mergeCell ref="K86:K87"/>
    <mergeCell ref="L86:L87"/>
    <mergeCell ref="M86:M87"/>
    <mergeCell ref="N86:N87"/>
    <mergeCell ref="M83:M84"/>
    <mergeCell ref="N83:N84"/>
    <mergeCell ref="A86:A87"/>
    <mergeCell ref="B86:B87"/>
    <mergeCell ref="C86:C87"/>
    <mergeCell ref="D86:D87"/>
    <mergeCell ref="E86:E87"/>
    <mergeCell ref="F86:F87"/>
    <mergeCell ref="G86:G87"/>
    <mergeCell ref="H86:H87"/>
    <mergeCell ref="G83:G84"/>
    <mergeCell ref="H83:H84"/>
    <mergeCell ref="I83:I84"/>
    <mergeCell ref="J83:J84"/>
    <mergeCell ref="K83:K84"/>
    <mergeCell ref="L83:L84"/>
    <mergeCell ref="A83:A84"/>
    <mergeCell ref="B83:B84"/>
    <mergeCell ref="AJ106:AK106"/>
    <mergeCell ref="A108:B108"/>
    <mergeCell ref="C108:G108"/>
    <mergeCell ref="H108:I108"/>
    <mergeCell ref="J108:N108"/>
    <mergeCell ref="O108:P108"/>
    <mergeCell ref="Q108:AE108"/>
    <mergeCell ref="AG108:AK108"/>
    <mergeCell ref="E90:E91"/>
    <mergeCell ref="A103:C106"/>
    <mergeCell ref="D103:AI103"/>
    <mergeCell ref="AJ103:AK103"/>
    <mergeCell ref="D104:AI105"/>
    <mergeCell ref="AJ104:AJ105"/>
    <mergeCell ref="AK104:AK105"/>
    <mergeCell ref="D106:AI106"/>
    <mergeCell ref="A109:G109"/>
    <mergeCell ref="H109:N109"/>
    <mergeCell ref="O109:X109"/>
    <mergeCell ref="Y109:AE109"/>
    <mergeCell ref="AF109:AK109"/>
    <mergeCell ref="A110:A111"/>
    <mergeCell ref="B110:B111"/>
    <mergeCell ref="C110:C111"/>
    <mergeCell ref="D110:D111"/>
    <mergeCell ref="E110:E111"/>
    <mergeCell ref="N110:N111"/>
    <mergeCell ref="O110:O111"/>
    <mergeCell ref="P110:P111"/>
    <mergeCell ref="Q110:Q111"/>
    <mergeCell ref="F110:F111"/>
    <mergeCell ref="G110:G111"/>
    <mergeCell ref="H110:H111"/>
    <mergeCell ref="I110:I111"/>
    <mergeCell ref="J110:J111"/>
    <mergeCell ref="K110:K111"/>
    <mergeCell ref="AI110:AI111"/>
    <mergeCell ref="AJ110:AJ111"/>
    <mergeCell ref="AK110:AK111"/>
    <mergeCell ref="AE110:AE111"/>
    <mergeCell ref="A112:A113"/>
    <mergeCell ref="B112:B113"/>
    <mergeCell ref="C112:C113"/>
    <mergeCell ref="D112:D113"/>
    <mergeCell ref="E112:E113"/>
    <mergeCell ref="F112:F113"/>
    <mergeCell ref="G112:G113"/>
    <mergeCell ref="AC110:AC111"/>
    <mergeCell ref="AD110:AD111"/>
    <mergeCell ref="L110:L111"/>
    <mergeCell ref="M110:M111"/>
    <mergeCell ref="AF110:AF111"/>
    <mergeCell ref="AG110:AG111"/>
    <mergeCell ref="AH110:AH111"/>
    <mergeCell ref="R110:R111"/>
    <mergeCell ref="S110:X110"/>
    <mergeCell ref="Y110:Y111"/>
    <mergeCell ref="Z110:Z111"/>
    <mergeCell ref="AA110:AA111"/>
    <mergeCell ref="AB110:AB111"/>
    <mergeCell ref="AK112:AK113"/>
    <mergeCell ref="A114:A115"/>
    <mergeCell ref="B114:B115"/>
    <mergeCell ref="C114:C115"/>
    <mergeCell ref="D114:D115"/>
    <mergeCell ref="E114:E115"/>
    <mergeCell ref="F114:F115"/>
    <mergeCell ref="G114:G115"/>
    <mergeCell ref="H114:H115"/>
    <mergeCell ref="I114:I115"/>
    <mergeCell ref="N112:N113"/>
    <mergeCell ref="AF112:AF113"/>
    <mergeCell ref="AG112:AG113"/>
    <mergeCell ref="AH112:AH113"/>
    <mergeCell ref="AI112:AI113"/>
    <mergeCell ref="AJ112:AJ113"/>
    <mergeCell ref="H112:H113"/>
    <mergeCell ref="I112:I113"/>
    <mergeCell ref="J112:J113"/>
    <mergeCell ref="K112:K113"/>
    <mergeCell ref="L112:L113"/>
    <mergeCell ref="M112:M113"/>
    <mergeCell ref="AG114:AG115"/>
    <mergeCell ref="AH114:AH115"/>
    <mergeCell ref="AI114:AI115"/>
    <mergeCell ref="AJ114:AJ115"/>
    <mergeCell ref="AK114:AK115"/>
    <mergeCell ref="A116:A117"/>
    <mergeCell ref="B116:B117"/>
    <mergeCell ref="C116:C117"/>
    <mergeCell ref="D116:D117"/>
    <mergeCell ref="E116:E117"/>
    <mergeCell ref="J114:J115"/>
    <mergeCell ref="K114:K115"/>
    <mergeCell ref="L114:L115"/>
    <mergeCell ref="M114:M115"/>
    <mergeCell ref="N114:N115"/>
    <mergeCell ref="AF114:AF115"/>
    <mergeCell ref="L116:L117"/>
    <mergeCell ref="M116:M117"/>
    <mergeCell ref="N116:N117"/>
    <mergeCell ref="H116:H117"/>
    <mergeCell ref="I116:I117"/>
    <mergeCell ref="J116:J117"/>
    <mergeCell ref="K116:K117"/>
    <mergeCell ref="A118:A119"/>
    <mergeCell ref="B118:B119"/>
    <mergeCell ref="C118:C119"/>
    <mergeCell ref="D118:D119"/>
    <mergeCell ref="E118:E119"/>
    <mergeCell ref="F118:F119"/>
    <mergeCell ref="G118:G119"/>
    <mergeCell ref="F116:F117"/>
    <mergeCell ref="G116:G117"/>
    <mergeCell ref="AK118:AK119"/>
    <mergeCell ref="A120:A121"/>
    <mergeCell ref="B120:B121"/>
    <mergeCell ref="C120:C121"/>
    <mergeCell ref="D120:D121"/>
    <mergeCell ref="E120:E121"/>
    <mergeCell ref="F120:F121"/>
    <mergeCell ref="G120:G121"/>
    <mergeCell ref="H120:H121"/>
    <mergeCell ref="I120:I121"/>
    <mergeCell ref="N118:N119"/>
    <mergeCell ref="AF118:AF119"/>
    <mergeCell ref="AG118:AG119"/>
    <mergeCell ref="AH118:AH119"/>
    <mergeCell ref="AI118:AI119"/>
    <mergeCell ref="AJ118:AJ119"/>
    <mergeCell ref="H118:H119"/>
    <mergeCell ref="I118:I119"/>
    <mergeCell ref="J118:J119"/>
    <mergeCell ref="K118:K119"/>
    <mergeCell ref="L118:L119"/>
    <mergeCell ref="M118:M119"/>
    <mergeCell ref="J120:J121"/>
    <mergeCell ref="K120:K121"/>
    <mergeCell ref="A122:A123"/>
    <mergeCell ref="B122:B123"/>
    <mergeCell ref="C122:C123"/>
    <mergeCell ref="D122:D123"/>
    <mergeCell ref="E122:E123"/>
    <mergeCell ref="L122:L123"/>
    <mergeCell ref="M122:M123"/>
    <mergeCell ref="N122:N123"/>
    <mergeCell ref="H122:H123"/>
    <mergeCell ref="I122:I123"/>
    <mergeCell ref="J122:J123"/>
    <mergeCell ref="K122:K123"/>
    <mergeCell ref="D124:D125"/>
    <mergeCell ref="E124:E125"/>
    <mergeCell ref="F124:F125"/>
    <mergeCell ref="G124:G125"/>
    <mergeCell ref="F122:F123"/>
    <mergeCell ref="G122:G123"/>
    <mergeCell ref="L120:L121"/>
    <mergeCell ref="M120:M121"/>
    <mergeCell ref="N120:N121"/>
    <mergeCell ref="N124:N125"/>
    <mergeCell ref="A126:A127"/>
    <mergeCell ref="B126:B127"/>
    <mergeCell ref="C126:C127"/>
    <mergeCell ref="D126:D127"/>
    <mergeCell ref="E126:E127"/>
    <mergeCell ref="F126:F127"/>
    <mergeCell ref="G126:G127"/>
    <mergeCell ref="H126:H127"/>
    <mergeCell ref="I126:I127"/>
    <mergeCell ref="H124:H125"/>
    <mergeCell ref="I124:I125"/>
    <mergeCell ref="J124:J125"/>
    <mergeCell ref="K124:K125"/>
    <mergeCell ref="L124:L125"/>
    <mergeCell ref="M124:M125"/>
    <mergeCell ref="J126:J127"/>
    <mergeCell ref="K126:K127"/>
    <mergeCell ref="L126:L127"/>
    <mergeCell ref="M126:M127"/>
    <mergeCell ref="N126:N127"/>
    <mergeCell ref="A124:A125"/>
    <mergeCell ref="B124:B125"/>
    <mergeCell ref="C124:C125"/>
    <mergeCell ref="A128:A129"/>
    <mergeCell ref="B128:B129"/>
    <mergeCell ref="C128:C129"/>
    <mergeCell ref="D128:D129"/>
    <mergeCell ref="E128:E129"/>
    <mergeCell ref="L128:L129"/>
    <mergeCell ref="M128:M129"/>
    <mergeCell ref="N128:N129"/>
    <mergeCell ref="A130:A131"/>
    <mergeCell ref="B130:B131"/>
    <mergeCell ref="C130:C131"/>
    <mergeCell ref="D130:D131"/>
    <mergeCell ref="E130:E131"/>
    <mergeCell ref="F130:F131"/>
    <mergeCell ref="G130:G131"/>
    <mergeCell ref="F128:F129"/>
    <mergeCell ref="G128:G129"/>
    <mergeCell ref="H128:H129"/>
    <mergeCell ref="I128:I129"/>
    <mergeCell ref="J128:J129"/>
    <mergeCell ref="K128:K129"/>
    <mergeCell ref="A152:A153"/>
    <mergeCell ref="AG148:AK148"/>
    <mergeCell ref="A149:G149"/>
    <mergeCell ref="H149:N149"/>
    <mergeCell ref="O149:X149"/>
    <mergeCell ref="Y149:AE149"/>
    <mergeCell ref="AF149:AK149"/>
    <mergeCell ref="N130:N131"/>
    <mergeCell ref="E134:E135"/>
    <mergeCell ref="AJ150:AJ151"/>
    <mergeCell ref="AK150:AK151"/>
    <mergeCell ref="A148:B148"/>
    <mergeCell ref="C148:G148"/>
    <mergeCell ref="H148:I148"/>
    <mergeCell ref="J148:N148"/>
    <mergeCell ref="O148:P148"/>
    <mergeCell ref="Q148:AE148"/>
    <mergeCell ref="H130:H131"/>
    <mergeCell ref="I130:I131"/>
    <mergeCell ref="J130:J131"/>
    <mergeCell ref="K130:K131"/>
    <mergeCell ref="L130:L131"/>
    <mergeCell ref="M130:M131"/>
    <mergeCell ref="AE150:AE151"/>
    <mergeCell ref="N150:N151"/>
    <mergeCell ref="O150:O151"/>
    <mergeCell ref="P150:P151"/>
    <mergeCell ref="Q150:Q151"/>
    <mergeCell ref="R150:R151"/>
    <mergeCell ref="G150:G151"/>
    <mergeCell ref="H150:H151"/>
    <mergeCell ref="I150:I151"/>
    <mergeCell ref="J150:J151"/>
    <mergeCell ref="K150:K151"/>
    <mergeCell ref="L150:L151"/>
    <mergeCell ref="A150:A151"/>
    <mergeCell ref="B150:B151"/>
    <mergeCell ref="C150:C151"/>
    <mergeCell ref="D150:D151"/>
    <mergeCell ref="E150:E151"/>
    <mergeCell ref="F150:F151"/>
    <mergeCell ref="M150:M151"/>
    <mergeCell ref="AG150:AG151"/>
    <mergeCell ref="AH150:AH151"/>
    <mergeCell ref="AI150:AI151"/>
    <mergeCell ref="S150:X150"/>
    <mergeCell ref="Y150:Y151"/>
    <mergeCell ref="Z150:Z151"/>
    <mergeCell ref="AA150:AA151"/>
    <mergeCell ref="AB150:AB151"/>
    <mergeCell ref="AC150:AC151"/>
    <mergeCell ref="AD150:AD151"/>
    <mergeCell ref="AF150:AF151"/>
    <mergeCell ref="B152:B153"/>
    <mergeCell ref="C152:C153"/>
    <mergeCell ref="D152:D153"/>
    <mergeCell ref="E152:E153"/>
    <mergeCell ref="F152:F153"/>
    <mergeCell ref="G152:G153"/>
    <mergeCell ref="H152:H153"/>
    <mergeCell ref="AE152:AE153"/>
    <mergeCell ref="A154:A155"/>
    <mergeCell ref="B154:B155"/>
    <mergeCell ref="C154:C155"/>
    <mergeCell ref="D154:D155"/>
    <mergeCell ref="E154:E155"/>
    <mergeCell ref="F154:F155"/>
    <mergeCell ref="G154:G155"/>
    <mergeCell ref="V152:V153"/>
    <mergeCell ref="W152:W153"/>
    <mergeCell ref="X152:X153"/>
    <mergeCell ref="Z152:Z153"/>
    <mergeCell ref="AA152:AA153"/>
    <mergeCell ref="AB152:AB153"/>
    <mergeCell ref="P152:P153"/>
    <mergeCell ref="Q152:Q153"/>
    <mergeCell ref="R152:R153"/>
    <mergeCell ref="S152:S153"/>
    <mergeCell ref="T152:T153"/>
    <mergeCell ref="U152:U153"/>
    <mergeCell ref="I152:I153"/>
    <mergeCell ref="J152:J153"/>
    <mergeCell ref="K152:K153"/>
    <mergeCell ref="L152:L153"/>
    <mergeCell ref="N154:N155"/>
    <mergeCell ref="AE154:AE155"/>
    <mergeCell ref="I154:I155"/>
    <mergeCell ref="J154:J155"/>
    <mergeCell ref="K154:K155"/>
    <mergeCell ref="L154:L155"/>
    <mergeCell ref="M154:M155"/>
    <mergeCell ref="AC152:AC153"/>
    <mergeCell ref="AD152:AD153"/>
    <mergeCell ref="M152:M153"/>
    <mergeCell ref="N152:N153"/>
    <mergeCell ref="A156:A157"/>
    <mergeCell ref="B156:B157"/>
    <mergeCell ref="C156:C157"/>
    <mergeCell ref="D156:D157"/>
    <mergeCell ref="E156:E157"/>
    <mergeCell ref="F156:F157"/>
    <mergeCell ref="G156:G157"/>
    <mergeCell ref="H156:H157"/>
    <mergeCell ref="H154:H155"/>
    <mergeCell ref="R156:R157"/>
    <mergeCell ref="S156:S157"/>
    <mergeCell ref="T156:T157"/>
    <mergeCell ref="U156:U157"/>
    <mergeCell ref="I156:I157"/>
    <mergeCell ref="J156:J157"/>
    <mergeCell ref="K156:K157"/>
    <mergeCell ref="L156:L157"/>
    <mergeCell ref="M156:M157"/>
    <mergeCell ref="N156:N157"/>
    <mergeCell ref="AI156:AI157"/>
    <mergeCell ref="AJ156:AJ157"/>
    <mergeCell ref="AK156:AK157"/>
    <mergeCell ref="A158:A159"/>
    <mergeCell ref="B158:B159"/>
    <mergeCell ref="C158:C159"/>
    <mergeCell ref="D158:D159"/>
    <mergeCell ref="E158:E159"/>
    <mergeCell ref="F158:F159"/>
    <mergeCell ref="G158:G159"/>
    <mergeCell ref="AC156:AC157"/>
    <mergeCell ref="AD156:AD157"/>
    <mergeCell ref="AE156:AE157"/>
    <mergeCell ref="AF156:AF157"/>
    <mergeCell ref="AG156:AG157"/>
    <mergeCell ref="AH156:AH157"/>
    <mergeCell ref="V156:V157"/>
    <mergeCell ref="W156:W157"/>
    <mergeCell ref="X156:X157"/>
    <mergeCell ref="Z156:Z157"/>
    <mergeCell ref="AA156:AA157"/>
    <mergeCell ref="AB156:AB157"/>
    <mergeCell ref="P156:P157"/>
    <mergeCell ref="Q156:Q157"/>
    <mergeCell ref="Q158:Q159"/>
    <mergeCell ref="R158:R159"/>
    <mergeCell ref="S158:S159"/>
    <mergeCell ref="T158:T159"/>
    <mergeCell ref="H158:H159"/>
    <mergeCell ref="I158:I159"/>
    <mergeCell ref="J158:J159"/>
    <mergeCell ref="K158:K159"/>
    <mergeCell ref="L158:L159"/>
    <mergeCell ref="M158:M159"/>
    <mergeCell ref="AG158:AG159"/>
    <mergeCell ref="AH158:AH159"/>
    <mergeCell ref="AI158:AI159"/>
    <mergeCell ref="AJ158:AJ159"/>
    <mergeCell ref="AK158:AK159"/>
    <mergeCell ref="A160:A161"/>
    <mergeCell ref="B160:B161"/>
    <mergeCell ref="C160:C161"/>
    <mergeCell ref="D160:D161"/>
    <mergeCell ref="E160:E161"/>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N158:N159"/>
    <mergeCell ref="P158:P159"/>
    <mergeCell ref="L160:L161"/>
    <mergeCell ref="M160:M161"/>
    <mergeCell ref="N160:N161"/>
    <mergeCell ref="P160:P161"/>
    <mergeCell ref="Q160:Q161"/>
    <mergeCell ref="R160:R161"/>
    <mergeCell ref="F160:F161"/>
    <mergeCell ref="G160:G161"/>
    <mergeCell ref="H160:H161"/>
    <mergeCell ref="I160:I161"/>
    <mergeCell ref="J160:J161"/>
    <mergeCell ref="K160:K161"/>
    <mergeCell ref="AA160:AA161"/>
    <mergeCell ref="AB160:AB161"/>
    <mergeCell ref="AC160:AC161"/>
    <mergeCell ref="AD160:AD161"/>
    <mergeCell ref="S160:S161"/>
    <mergeCell ref="T160:T161"/>
    <mergeCell ref="U160:U161"/>
    <mergeCell ref="V160:V161"/>
    <mergeCell ref="W160:W161"/>
    <mergeCell ref="X160:X161"/>
    <mergeCell ref="J162:J163"/>
    <mergeCell ref="K162:K163"/>
    <mergeCell ref="L162:L163"/>
    <mergeCell ref="M162:M163"/>
    <mergeCell ref="N162:N163"/>
    <mergeCell ref="P162:P163"/>
    <mergeCell ref="AK160:AK161"/>
    <mergeCell ref="A162:A163"/>
    <mergeCell ref="B162:B163"/>
    <mergeCell ref="C162:C163"/>
    <mergeCell ref="D162:D163"/>
    <mergeCell ref="E162:E163"/>
    <mergeCell ref="F162:F163"/>
    <mergeCell ref="G162:G163"/>
    <mergeCell ref="H162:H163"/>
    <mergeCell ref="I162:I163"/>
    <mergeCell ref="AE160:AE161"/>
    <mergeCell ref="AF160:AF161"/>
    <mergeCell ref="AG160:AG161"/>
    <mergeCell ref="AH160:AH161"/>
    <mergeCell ref="AI160:AI161"/>
    <mergeCell ref="AJ160:AJ161"/>
    <mergeCell ref="Y160:Y161"/>
    <mergeCell ref="Z160:Z161"/>
    <mergeCell ref="A1:C4"/>
    <mergeCell ref="D1:AK4"/>
    <mergeCell ref="AI162:AI163"/>
    <mergeCell ref="AJ162:AJ163"/>
    <mergeCell ref="AK162:AK163"/>
    <mergeCell ref="E166:E167"/>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Q162:Q163"/>
    <mergeCell ref="R162:R163"/>
    <mergeCell ref="S162:S163"/>
    <mergeCell ref="T162:T163"/>
    <mergeCell ref="U162:U163"/>
    <mergeCell ref="V162:V163"/>
  </mergeCells>
  <conditionalFormatting sqref="H16 H18">
    <cfRule type="cellIs" dxfId="1276" priority="529" operator="equal">
      <formula>"Muy Alta"</formula>
    </cfRule>
    <cfRule type="cellIs" dxfId="1275" priority="530" operator="equal">
      <formula>"Alta"</formula>
    </cfRule>
    <cfRule type="cellIs" dxfId="1274" priority="531" operator="equal">
      <formula>"Media"</formula>
    </cfRule>
    <cfRule type="cellIs" dxfId="1273" priority="532" operator="equal">
      <formula>"Baja"</formula>
    </cfRule>
    <cfRule type="cellIs" dxfId="1272" priority="533" operator="equal">
      <formula>"Muy Baja"</formula>
    </cfRule>
  </conditionalFormatting>
  <conditionalFormatting sqref="H20">
    <cfRule type="cellIs" dxfId="1271" priority="515" operator="equal">
      <formula>"Muy Alta"</formula>
    </cfRule>
    <cfRule type="cellIs" dxfId="1270" priority="516" operator="equal">
      <formula>"Alta"</formula>
    </cfRule>
    <cfRule type="cellIs" dxfId="1269" priority="517" operator="equal">
      <formula>"Media"</formula>
    </cfRule>
    <cfRule type="cellIs" dxfId="1268" priority="518" operator="equal">
      <formula>"Baja"</formula>
    </cfRule>
    <cfRule type="cellIs" dxfId="1267" priority="519" operator="equal">
      <formula>"Muy Baja"</formula>
    </cfRule>
  </conditionalFormatting>
  <conditionalFormatting sqref="H22">
    <cfRule type="cellIs" dxfId="1266" priority="506" operator="equal">
      <formula>"Muy Alta"</formula>
    </cfRule>
    <cfRule type="cellIs" dxfId="1265" priority="507" operator="equal">
      <formula>"Alta"</formula>
    </cfRule>
    <cfRule type="cellIs" dxfId="1264" priority="508" operator="equal">
      <formula>"Media"</formula>
    </cfRule>
    <cfRule type="cellIs" dxfId="1263" priority="509" operator="equal">
      <formula>"Baja"</formula>
    </cfRule>
    <cfRule type="cellIs" dxfId="1262" priority="510" operator="equal">
      <formula>"Muy Baja"</formula>
    </cfRule>
  </conditionalFormatting>
  <conditionalFormatting sqref="H48 H50">
    <cfRule type="cellIs" dxfId="1261" priority="419" operator="equal">
      <formula>"Muy Alta"</formula>
    </cfRule>
    <cfRule type="cellIs" dxfId="1260" priority="420" operator="equal">
      <formula>"Alta"</formula>
    </cfRule>
    <cfRule type="cellIs" dxfId="1259" priority="421" operator="equal">
      <formula>"Media"</formula>
    </cfRule>
    <cfRule type="cellIs" dxfId="1258" priority="422" operator="equal">
      <formula>"Baja"</formula>
    </cfRule>
    <cfRule type="cellIs" dxfId="1257" priority="423" operator="equal">
      <formula>"Muy Baja"</formula>
    </cfRule>
  </conditionalFormatting>
  <conditionalFormatting sqref="H75:H76 Z75:Z87">
    <cfRule type="cellIs" dxfId="1256" priority="309" operator="equal">
      <formula>"Muy Alta"</formula>
    </cfRule>
    <cfRule type="cellIs" dxfId="1255" priority="310" operator="equal">
      <formula>"Alta"</formula>
    </cfRule>
    <cfRule type="cellIs" dxfId="1254" priority="311" operator="equal">
      <formula>"Media"</formula>
    </cfRule>
    <cfRule type="cellIs" dxfId="1253" priority="312" operator="equal">
      <formula>"Baja"</formula>
    </cfRule>
    <cfRule type="cellIs" dxfId="1252" priority="313" operator="equal">
      <formula>"Muy Baja"</formula>
    </cfRule>
  </conditionalFormatting>
  <conditionalFormatting sqref="H78:H79">
    <cfRule type="cellIs" dxfId="1251" priority="286" operator="equal">
      <formula>"Muy Alta"</formula>
    </cfRule>
    <cfRule type="cellIs" dxfId="1250" priority="287" operator="equal">
      <formula>"Alta"</formula>
    </cfRule>
    <cfRule type="cellIs" dxfId="1249" priority="288" operator="equal">
      <formula>"Media"</formula>
    </cfRule>
    <cfRule type="cellIs" dxfId="1248" priority="289" operator="equal">
      <formula>"Baja"</formula>
    </cfRule>
    <cfRule type="cellIs" dxfId="1247" priority="290" operator="equal">
      <formula>"Muy Baja"</formula>
    </cfRule>
  </conditionalFormatting>
  <conditionalFormatting sqref="H81">
    <cfRule type="cellIs" dxfId="1246" priority="277" operator="equal">
      <formula>"Muy Alta"</formula>
    </cfRule>
    <cfRule type="cellIs" dxfId="1245" priority="278" operator="equal">
      <formula>"Alta"</formula>
    </cfRule>
    <cfRule type="cellIs" dxfId="1244" priority="279" operator="equal">
      <formula>"Media"</formula>
    </cfRule>
    <cfRule type="cellIs" dxfId="1243" priority="280" operator="equal">
      <formula>"Baja"</formula>
    </cfRule>
    <cfRule type="cellIs" dxfId="1242" priority="281" operator="equal">
      <formula>"Muy Baja"</formula>
    </cfRule>
  </conditionalFormatting>
  <conditionalFormatting sqref="H83">
    <cfRule type="cellIs" dxfId="1241" priority="268" operator="equal">
      <formula>"Muy Alta"</formula>
    </cfRule>
    <cfRule type="cellIs" dxfId="1240" priority="269" operator="equal">
      <formula>"Alta"</formula>
    </cfRule>
    <cfRule type="cellIs" dxfId="1239" priority="270" operator="equal">
      <formula>"Media"</formula>
    </cfRule>
    <cfRule type="cellIs" dxfId="1238" priority="271" operator="equal">
      <formula>"Baja"</formula>
    </cfRule>
    <cfRule type="cellIs" dxfId="1237" priority="272" operator="equal">
      <formula>"Muy Baja"</formula>
    </cfRule>
  </conditionalFormatting>
  <conditionalFormatting sqref="H85:H86">
    <cfRule type="cellIs" dxfId="1236" priority="250" operator="equal">
      <formula>"Muy Alta"</formula>
    </cfRule>
    <cfRule type="cellIs" dxfId="1235" priority="251" operator="equal">
      <formula>"Alta"</formula>
    </cfRule>
    <cfRule type="cellIs" dxfId="1234" priority="252" operator="equal">
      <formula>"Media"</formula>
    </cfRule>
    <cfRule type="cellIs" dxfId="1233" priority="253" operator="equal">
      <formula>"Baja"</formula>
    </cfRule>
    <cfRule type="cellIs" dxfId="1232" priority="254" operator="equal">
      <formula>"Muy Baja"</formula>
    </cfRule>
  </conditionalFormatting>
  <conditionalFormatting sqref="H112 H114">
    <cfRule type="cellIs" dxfId="1231" priority="108" operator="equal">
      <formula>"Muy Alta"</formula>
    </cfRule>
    <cfRule type="cellIs" dxfId="1230" priority="109" operator="equal">
      <formula>"Alta"</formula>
    </cfRule>
    <cfRule type="cellIs" dxfId="1229" priority="110" operator="equal">
      <formula>"Media"</formula>
    </cfRule>
    <cfRule type="cellIs" dxfId="1228" priority="111" operator="equal">
      <formula>"Baja"</formula>
    </cfRule>
    <cfRule type="cellIs" dxfId="1227" priority="112" operator="equal">
      <formula>"Muy Baja"</formula>
    </cfRule>
  </conditionalFormatting>
  <conditionalFormatting sqref="H116">
    <cfRule type="cellIs" dxfId="1226" priority="113" operator="equal">
      <formula>"Muy Alta"</formula>
    </cfRule>
    <cfRule type="cellIs" dxfId="1225" priority="114" operator="equal">
      <formula>"Alta"</formula>
    </cfRule>
    <cfRule type="cellIs" dxfId="1224" priority="115" operator="equal">
      <formula>"Media"</formula>
    </cfRule>
    <cfRule type="cellIs" dxfId="1223" priority="116" operator="equal">
      <formula>"Baja"</formula>
    </cfRule>
    <cfRule type="cellIs" dxfId="1222" priority="117" operator="equal">
      <formula>"Muy Baja"</formula>
    </cfRule>
  </conditionalFormatting>
  <conditionalFormatting sqref="H118">
    <cfRule type="cellIs" dxfId="1221" priority="118" operator="equal">
      <formula>"Muy Alta"</formula>
    </cfRule>
    <cfRule type="cellIs" dxfId="1220" priority="119" operator="equal">
      <formula>"Alta"</formula>
    </cfRule>
    <cfRule type="cellIs" dxfId="1219" priority="120" operator="equal">
      <formula>"Media"</formula>
    </cfRule>
    <cfRule type="cellIs" dxfId="1218" priority="121" operator="equal">
      <formula>"Baja"</formula>
    </cfRule>
    <cfRule type="cellIs" dxfId="1217" priority="122" operator="equal">
      <formula>"Muy Baja"</formula>
    </cfRule>
  </conditionalFormatting>
  <conditionalFormatting sqref="H120">
    <cfRule type="cellIs" dxfId="1216" priority="123" operator="equal">
      <formula>"Muy Alta"</formula>
    </cfRule>
    <cfRule type="cellIs" dxfId="1215" priority="124" operator="equal">
      <formula>"Alta"</formula>
    </cfRule>
    <cfRule type="cellIs" dxfId="1214" priority="125" operator="equal">
      <formula>"Media"</formula>
    </cfRule>
    <cfRule type="cellIs" dxfId="1213" priority="126" operator="equal">
      <formula>"Baja"</formula>
    </cfRule>
    <cfRule type="cellIs" dxfId="1212" priority="127" operator="equal">
      <formula>"Muy Baja"</formula>
    </cfRule>
  </conditionalFormatting>
  <conditionalFormatting sqref="H122">
    <cfRule type="cellIs" dxfId="1211" priority="128" operator="equal">
      <formula>"Muy Alta"</formula>
    </cfRule>
    <cfRule type="cellIs" dxfId="1210" priority="129" operator="equal">
      <formula>"Alta"</formula>
    </cfRule>
    <cfRule type="cellIs" dxfId="1209" priority="130" operator="equal">
      <formula>"Media"</formula>
    </cfRule>
    <cfRule type="cellIs" dxfId="1208" priority="131" operator="equal">
      <formula>"Baja"</formula>
    </cfRule>
    <cfRule type="cellIs" dxfId="1207" priority="132" operator="equal">
      <formula>"Muy Baja"</formula>
    </cfRule>
  </conditionalFormatting>
  <conditionalFormatting sqref="H124">
    <cfRule type="cellIs" dxfId="1206" priority="133" operator="equal">
      <formula>"Muy Alta"</formula>
    </cfRule>
    <cfRule type="cellIs" dxfId="1205" priority="134" operator="equal">
      <formula>"Alta"</formula>
    </cfRule>
    <cfRule type="cellIs" dxfId="1204" priority="135" operator="equal">
      <formula>"Media"</formula>
    </cfRule>
    <cfRule type="cellIs" dxfId="1203" priority="136" operator="equal">
      <formula>"Baja"</formula>
    </cfRule>
    <cfRule type="cellIs" dxfId="1202" priority="137" operator="equal">
      <formula>"Muy Baja"</formula>
    </cfRule>
  </conditionalFormatting>
  <conditionalFormatting sqref="H126">
    <cfRule type="cellIs" dxfId="1201" priority="138" operator="equal">
      <formula>"Muy Alta"</formula>
    </cfRule>
    <cfRule type="cellIs" dxfId="1200" priority="139" operator="equal">
      <formula>"Alta"</formula>
    </cfRule>
    <cfRule type="cellIs" dxfId="1199" priority="140" operator="equal">
      <formula>"Media"</formula>
    </cfRule>
    <cfRule type="cellIs" dxfId="1198" priority="141" operator="equal">
      <formula>"Baja"</formula>
    </cfRule>
    <cfRule type="cellIs" dxfId="1197" priority="142" operator="equal">
      <formula>"Muy Baja"</formula>
    </cfRule>
  </conditionalFormatting>
  <conditionalFormatting sqref="H128">
    <cfRule type="cellIs" dxfId="1196" priority="143" operator="equal">
      <formula>"Muy Alta"</formula>
    </cfRule>
    <cfRule type="cellIs" dxfId="1195" priority="144" operator="equal">
      <formula>"Alta"</formula>
    </cfRule>
    <cfRule type="cellIs" dxfId="1194" priority="145" operator="equal">
      <formula>"Media"</formula>
    </cfRule>
    <cfRule type="cellIs" dxfId="1193" priority="146" operator="equal">
      <formula>"Baja"</formula>
    </cfRule>
    <cfRule type="cellIs" dxfId="1192" priority="147" operator="equal">
      <formula>"Muy Baja"</formula>
    </cfRule>
  </conditionalFormatting>
  <conditionalFormatting sqref="H130">
    <cfRule type="cellIs" dxfId="1191" priority="148" operator="equal">
      <formula>"Muy Alta"</formula>
    </cfRule>
    <cfRule type="cellIs" dxfId="1190" priority="149" operator="equal">
      <formula>"Alta"</formula>
    </cfRule>
    <cfRule type="cellIs" dxfId="1189" priority="150" operator="equal">
      <formula>"Media"</formula>
    </cfRule>
    <cfRule type="cellIs" dxfId="1188" priority="151" operator="equal">
      <formula>"Baja"</formula>
    </cfRule>
    <cfRule type="cellIs" dxfId="1187" priority="152" operator="equal">
      <formula>"Muy Baja"</formula>
    </cfRule>
  </conditionalFormatting>
  <conditionalFormatting sqref="H152">
    <cfRule type="cellIs" dxfId="1186" priority="67" operator="equal">
      <formula>"Muy Alta"</formula>
    </cfRule>
    <cfRule type="cellIs" dxfId="1185" priority="68" operator="equal">
      <formula>"Alta"</formula>
    </cfRule>
    <cfRule type="cellIs" dxfId="1184" priority="69" operator="equal">
      <formula>"Media"</formula>
    </cfRule>
    <cfRule type="cellIs" dxfId="1183" priority="70" operator="equal">
      <formula>"Baja"</formula>
    </cfRule>
    <cfRule type="cellIs" dxfId="1182" priority="71" operator="equal">
      <formula>"Muy Baja"</formula>
    </cfRule>
  </conditionalFormatting>
  <conditionalFormatting sqref="H154">
    <cfRule type="cellIs" dxfId="1181" priority="72" operator="equal">
      <formula>"Muy Alta"</formula>
    </cfRule>
    <cfRule type="cellIs" dxfId="1180" priority="73" operator="equal">
      <formula>"Alta"</formula>
    </cfRule>
    <cfRule type="cellIs" dxfId="1179" priority="74" operator="equal">
      <formula>"Media"</formula>
    </cfRule>
    <cfRule type="cellIs" dxfId="1178" priority="75" operator="equal">
      <formula>"Baja"</formula>
    </cfRule>
    <cfRule type="cellIs" dxfId="1177" priority="76" operator="equal">
      <formula>"Muy Baja"</formula>
    </cfRule>
  </conditionalFormatting>
  <conditionalFormatting sqref="H156 H158 H160 H162">
    <cfRule type="cellIs" dxfId="1176" priority="77" operator="equal">
      <formula>"Muy Alta"</formula>
    </cfRule>
    <cfRule type="cellIs" dxfId="1175" priority="78" operator="equal">
      <formula>"Alta"</formula>
    </cfRule>
    <cfRule type="cellIs" dxfId="1174" priority="79" operator="equal">
      <formula>"Media"</formula>
    </cfRule>
    <cfRule type="cellIs" dxfId="1173" priority="80" operator="equal">
      <formula>"Baja"</formula>
    </cfRule>
    <cfRule type="cellIs" dxfId="1172" priority="81" operator="equal">
      <formula>"Muy Baja"</formula>
    </cfRule>
  </conditionalFormatting>
  <conditionalFormatting sqref="K16:K23">
    <cfRule type="containsText" dxfId="1171" priority="424" operator="containsText" text="❌">
      <formula>NOT(ISERROR(SEARCH("❌",K16)))</formula>
    </cfRule>
  </conditionalFormatting>
  <conditionalFormatting sqref="K48:K51">
    <cfRule type="containsText" dxfId="1170" priority="314" operator="containsText" text="❌">
      <formula>NOT(ISERROR(SEARCH("❌",K48)))</formula>
    </cfRule>
  </conditionalFormatting>
  <conditionalFormatting sqref="K75:K82 K85:K87">
    <cfRule type="containsText" dxfId="1169" priority="218" operator="containsText" text="❌">
      <formula>NOT(ISERROR(SEARCH("❌",K75)))</formula>
    </cfRule>
  </conditionalFormatting>
  <conditionalFormatting sqref="K112:K131">
    <cfRule type="containsText" dxfId="1168" priority="153" operator="containsText" text="❌">
      <formula>NOT(ISERROR(SEARCH(("❌"),(K112))))</formula>
    </cfRule>
  </conditionalFormatting>
  <conditionalFormatting sqref="K152:K163">
    <cfRule type="containsText" dxfId="1167" priority="1" operator="containsText" text="❌">
      <formula>NOT(ISERROR(SEARCH(("❌"),(K152))))</formula>
    </cfRule>
  </conditionalFormatting>
  <conditionalFormatting sqref="L16">
    <cfRule type="cellIs" dxfId="1166" priority="429" operator="equal">
      <formula>"Catastrófico"</formula>
    </cfRule>
    <cfRule type="cellIs" dxfId="1165" priority="430" operator="equal">
      <formula>"Mayor"</formula>
    </cfRule>
    <cfRule type="cellIs" dxfId="1164" priority="431" operator="equal">
      <formula>"Moderado"</formula>
    </cfRule>
    <cfRule type="cellIs" dxfId="1163" priority="432" operator="equal">
      <formula>"Menor"</formula>
    </cfRule>
    <cfRule type="cellIs" dxfId="1162" priority="433" operator="equal">
      <formula>"Leve"</formula>
    </cfRule>
  </conditionalFormatting>
  <conditionalFormatting sqref="L18 L20 L22">
    <cfRule type="cellIs" dxfId="1161" priority="524" operator="equal">
      <formula>"Catastrófico"</formula>
    </cfRule>
    <cfRule type="cellIs" dxfId="1160" priority="525" operator="equal">
      <formula>"Mayor"</formula>
    </cfRule>
    <cfRule type="cellIs" dxfId="1159" priority="526" operator="equal">
      <formula>"Moderado"</formula>
    </cfRule>
    <cfRule type="cellIs" dxfId="1158" priority="527" operator="equal">
      <formula>"Menor"</formula>
    </cfRule>
    <cfRule type="cellIs" dxfId="1157" priority="528" operator="equal">
      <formula>"Leve"</formula>
    </cfRule>
  </conditionalFormatting>
  <conditionalFormatting sqref="L48">
    <cfRule type="cellIs" dxfId="1156" priority="319" operator="equal">
      <formula>"Catastrófico"</formula>
    </cfRule>
    <cfRule type="cellIs" dxfId="1155" priority="320" operator="equal">
      <formula>"Mayor"</formula>
    </cfRule>
    <cfRule type="cellIs" dxfId="1154" priority="321" operator="equal">
      <formula>"Moderado"</formula>
    </cfRule>
    <cfRule type="cellIs" dxfId="1153" priority="322" operator="equal">
      <formula>"Menor"</formula>
    </cfRule>
    <cfRule type="cellIs" dxfId="1152" priority="323" operator="equal">
      <formula>"Leve"</formula>
    </cfRule>
  </conditionalFormatting>
  <conditionalFormatting sqref="L50">
    <cfRule type="cellIs" dxfId="1151" priority="414" operator="equal">
      <formula>"Catastrófico"</formula>
    </cfRule>
    <cfRule type="cellIs" dxfId="1150" priority="415" operator="equal">
      <formula>"Mayor"</formula>
    </cfRule>
    <cfRule type="cellIs" dxfId="1149" priority="416" operator="equal">
      <formula>"Moderado"</formula>
    </cfRule>
    <cfRule type="cellIs" dxfId="1148" priority="417" operator="equal">
      <formula>"Menor"</formula>
    </cfRule>
    <cfRule type="cellIs" dxfId="1147" priority="418" operator="equal">
      <formula>"Leve"</formula>
    </cfRule>
  </conditionalFormatting>
  <conditionalFormatting sqref="L75:L76 AB75:AB87">
    <cfRule type="cellIs" dxfId="1146" priority="223" operator="equal">
      <formula>"Catastrófico"</formula>
    </cfRule>
    <cfRule type="cellIs" dxfId="1145" priority="224" operator="equal">
      <formula>"Mayor"</formula>
    </cfRule>
    <cfRule type="cellIs" dxfId="1144" priority="225" operator="equal">
      <formula>"Moderado"</formula>
    </cfRule>
    <cfRule type="cellIs" dxfId="1143" priority="226" operator="equal">
      <formula>"Menor"</formula>
    </cfRule>
    <cfRule type="cellIs" dxfId="1142" priority="227" operator="equal">
      <formula>"Leve"</formula>
    </cfRule>
  </conditionalFormatting>
  <conditionalFormatting sqref="L78:L79 L81 L83 L85:L86">
    <cfRule type="cellIs" dxfId="1141" priority="304" operator="equal">
      <formula>"Catastrófico"</formula>
    </cfRule>
    <cfRule type="cellIs" dxfId="1140" priority="305" operator="equal">
      <formula>"Mayor"</formula>
    </cfRule>
    <cfRule type="cellIs" dxfId="1139" priority="306" operator="equal">
      <formula>"Moderado"</formula>
    </cfRule>
    <cfRule type="cellIs" dxfId="1138" priority="307" operator="equal">
      <formula>"Menor"</formula>
    </cfRule>
    <cfRule type="cellIs" dxfId="1137" priority="308" operator="equal">
      <formula>"Leve"</formula>
    </cfRule>
  </conditionalFormatting>
  <conditionalFormatting sqref="L112">
    <cfRule type="cellIs" dxfId="1136" priority="154" operator="equal">
      <formula>"Catastrófico"</formula>
    </cfRule>
    <cfRule type="cellIs" dxfId="1135" priority="155" operator="equal">
      <formula>"Mayor"</formula>
    </cfRule>
    <cfRule type="cellIs" dxfId="1134" priority="156" operator="equal">
      <formula>"Moderado"</formula>
    </cfRule>
    <cfRule type="cellIs" dxfId="1133" priority="157" operator="equal">
      <formula>"Menor"</formula>
    </cfRule>
    <cfRule type="cellIs" dxfId="1132" priority="158" operator="equal">
      <formula>"Leve"</formula>
    </cfRule>
  </conditionalFormatting>
  <conditionalFormatting sqref="L114 L116 L118 L120 L122 L124 L126 L128 L130">
    <cfRule type="cellIs" dxfId="1131" priority="159" operator="equal">
      <formula>"Catastrófico"</formula>
    </cfRule>
    <cfRule type="cellIs" dxfId="1130" priority="160" operator="equal">
      <formula>"Mayor"</formula>
    </cfRule>
    <cfRule type="cellIs" dxfId="1129" priority="161" operator="equal">
      <formula>"Moderado"</formula>
    </cfRule>
    <cfRule type="cellIs" dxfId="1128" priority="162" operator="equal">
      <formula>"Menor"</formula>
    </cfRule>
    <cfRule type="cellIs" dxfId="1127" priority="163" operator="equal">
      <formula>"Leve"</formula>
    </cfRule>
  </conditionalFormatting>
  <conditionalFormatting sqref="L152 L154 L156">
    <cfRule type="cellIs" dxfId="1126" priority="87" operator="equal">
      <formula>"Catastrófico"</formula>
    </cfRule>
    <cfRule type="cellIs" dxfId="1125" priority="88" operator="equal">
      <formula>"Mayor"</formula>
    </cfRule>
    <cfRule type="cellIs" dxfId="1124" priority="89" operator="equal">
      <formula>"Moderado"</formula>
    </cfRule>
    <cfRule type="cellIs" dxfId="1123" priority="90" operator="equal">
      <formula>"Menor"</formula>
    </cfRule>
    <cfRule type="cellIs" dxfId="1122" priority="91" operator="equal">
      <formula>"Leve"</formula>
    </cfRule>
  </conditionalFormatting>
  <conditionalFormatting sqref="L158">
    <cfRule type="cellIs" dxfId="1121" priority="39" operator="equal">
      <formula>"Catastrófico"</formula>
    </cfRule>
    <cfRule type="cellIs" dxfId="1120" priority="40" operator="equal">
      <formula>"Mayor"</formula>
    </cfRule>
    <cfRule type="cellIs" dxfId="1119" priority="41" operator="equal">
      <formula>"Moderado"</formula>
    </cfRule>
    <cfRule type="cellIs" dxfId="1118" priority="42" operator="equal">
      <formula>"Menor"</formula>
    </cfRule>
    <cfRule type="cellIs" dxfId="1117" priority="43" operator="equal">
      <formula>"Leve"</formula>
    </cfRule>
  </conditionalFormatting>
  <conditionalFormatting sqref="L160 L162">
    <cfRule type="cellIs" dxfId="1116" priority="2" operator="equal">
      <formula>"Catastrófico"</formula>
    </cfRule>
    <cfRule type="cellIs" dxfId="1115" priority="3" operator="equal">
      <formula>"Mayor"</formula>
    </cfRule>
    <cfRule type="cellIs" dxfId="1114" priority="4" operator="equal">
      <formula>"Moderado"</formula>
    </cfRule>
    <cfRule type="cellIs" dxfId="1113" priority="5" operator="equal">
      <formula>"Menor"</formula>
    </cfRule>
    <cfRule type="cellIs" dxfId="1112" priority="6" operator="equal">
      <formula>"Leve"</formula>
    </cfRule>
  </conditionalFormatting>
  <conditionalFormatting sqref="N16">
    <cfRule type="cellIs" dxfId="1111" priority="425" operator="equal">
      <formula>"Extremo"</formula>
    </cfRule>
    <cfRule type="cellIs" dxfId="1110" priority="426" operator="equal">
      <formula>"Alto"</formula>
    </cfRule>
    <cfRule type="cellIs" dxfId="1109" priority="427" operator="equal">
      <formula>"Moderado"</formula>
    </cfRule>
    <cfRule type="cellIs" dxfId="1108" priority="428" operator="equal">
      <formula>"Bajo"</formula>
    </cfRule>
  </conditionalFormatting>
  <conditionalFormatting sqref="N18">
    <cfRule type="cellIs" dxfId="1107" priority="520" operator="equal">
      <formula>"Extremo"</formula>
    </cfRule>
    <cfRule type="cellIs" dxfId="1106" priority="521" operator="equal">
      <formula>"Alto"</formula>
    </cfRule>
    <cfRule type="cellIs" dxfId="1105" priority="522" operator="equal">
      <formula>"Moderado"</formula>
    </cfRule>
    <cfRule type="cellIs" dxfId="1104" priority="523" operator="equal">
      <formula>"Bajo"</formula>
    </cfRule>
  </conditionalFormatting>
  <conditionalFormatting sqref="N20">
    <cfRule type="cellIs" dxfId="1103" priority="511" operator="equal">
      <formula>"Extremo"</formula>
    </cfRule>
    <cfRule type="cellIs" dxfId="1102" priority="512" operator="equal">
      <formula>"Alto"</formula>
    </cfRule>
    <cfRule type="cellIs" dxfId="1101" priority="513" operator="equal">
      <formula>"Moderado"</formula>
    </cfRule>
    <cfRule type="cellIs" dxfId="1100" priority="514" operator="equal">
      <formula>"Bajo"</formula>
    </cfRule>
  </conditionalFormatting>
  <conditionalFormatting sqref="N22">
    <cfRule type="cellIs" dxfId="1099" priority="502" operator="equal">
      <formula>"Extremo"</formula>
    </cfRule>
    <cfRule type="cellIs" dxfId="1098" priority="503" operator="equal">
      <formula>"Alto"</formula>
    </cfRule>
    <cfRule type="cellIs" dxfId="1097" priority="504" operator="equal">
      <formula>"Moderado"</formula>
    </cfRule>
    <cfRule type="cellIs" dxfId="1096" priority="505" operator="equal">
      <formula>"Bajo"</formula>
    </cfRule>
  </conditionalFormatting>
  <conditionalFormatting sqref="N48">
    <cfRule type="cellIs" dxfId="1095" priority="315" operator="equal">
      <formula>"Extremo"</formula>
    </cfRule>
    <cfRule type="cellIs" dxfId="1094" priority="316" operator="equal">
      <formula>"Alto"</formula>
    </cfRule>
    <cfRule type="cellIs" dxfId="1093" priority="317" operator="equal">
      <formula>"Moderado"</formula>
    </cfRule>
    <cfRule type="cellIs" dxfId="1092" priority="318" operator="equal">
      <formula>"Bajo"</formula>
    </cfRule>
  </conditionalFormatting>
  <conditionalFormatting sqref="N50">
    <cfRule type="cellIs" dxfId="1091" priority="410" operator="equal">
      <formula>"Extremo"</formula>
    </cfRule>
    <cfRule type="cellIs" dxfId="1090" priority="411" operator="equal">
      <formula>"Alto"</formula>
    </cfRule>
    <cfRule type="cellIs" dxfId="1089" priority="412" operator="equal">
      <formula>"Moderado"</formula>
    </cfRule>
    <cfRule type="cellIs" dxfId="1088" priority="413" operator="equal">
      <formula>"Bajo"</formula>
    </cfRule>
  </conditionalFormatting>
  <conditionalFormatting sqref="N75:N76 AD75:AD87">
    <cfRule type="cellIs" dxfId="1087" priority="219" operator="equal">
      <formula>"Extremo"</formula>
    </cfRule>
    <cfRule type="cellIs" dxfId="1086" priority="220" operator="equal">
      <formula>"Alto"</formula>
    </cfRule>
    <cfRule type="cellIs" dxfId="1085" priority="221" operator="equal">
      <formula>"Moderado"</formula>
    </cfRule>
    <cfRule type="cellIs" dxfId="1084" priority="222" operator="equal">
      <formula>"Bajo"</formula>
    </cfRule>
  </conditionalFormatting>
  <conditionalFormatting sqref="N78:N79">
    <cfRule type="cellIs" dxfId="1083" priority="282" operator="equal">
      <formula>"Extremo"</formula>
    </cfRule>
    <cfRule type="cellIs" dxfId="1082" priority="283" operator="equal">
      <formula>"Alto"</formula>
    </cfRule>
    <cfRule type="cellIs" dxfId="1081" priority="284" operator="equal">
      <formula>"Moderado"</formula>
    </cfRule>
    <cfRule type="cellIs" dxfId="1080" priority="285" operator="equal">
      <formula>"Bajo"</formula>
    </cfRule>
  </conditionalFormatting>
  <conditionalFormatting sqref="N81">
    <cfRule type="cellIs" dxfId="1079" priority="273" operator="equal">
      <formula>"Extremo"</formula>
    </cfRule>
    <cfRule type="cellIs" dxfId="1078" priority="274" operator="equal">
      <formula>"Alto"</formula>
    </cfRule>
    <cfRule type="cellIs" dxfId="1077" priority="275" operator="equal">
      <formula>"Moderado"</formula>
    </cfRule>
    <cfRule type="cellIs" dxfId="1076" priority="276" operator="equal">
      <formula>"Bajo"</formula>
    </cfRule>
  </conditionalFormatting>
  <conditionalFormatting sqref="N83">
    <cfRule type="cellIs" dxfId="1075" priority="264" operator="equal">
      <formula>"Extremo"</formula>
    </cfRule>
    <cfRule type="cellIs" dxfId="1074" priority="265" operator="equal">
      <formula>"Alto"</formula>
    </cfRule>
    <cfRule type="cellIs" dxfId="1073" priority="266" operator="equal">
      <formula>"Moderado"</formula>
    </cfRule>
    <cfRule type="cellIs" dxfId="1072" priority="267" operator="equal">
      <formula>"Bajo"</formula>
    </cfRule>
  </conditionalFormatting>
  <conditionalFormatting sqref="N85:N86">
    <cfRule type="cellIs" dxfId="1071" priority="246" operator="equal">
      <formula>"Extremo"</formula>
    </cfRule>
    <cfRule type="cellIs" dxfId="1070" priority="247" operator="equal">
      <formula>"Alto"</formula>
    </cfRule>
    <cfRule type="cellIs" dxfId="1069" priority="248" operator="equal">
      <formula>"Moderado"</formula>
    </cfRule>
    <cfRule type="cellIs" dxfId="1068" priority="249" operator="equal">
      <formula>"Bajo"</formula>
    </cfRule>
  </conditionalFormatting>
  <conditionalFormatting sqref="N112">
    <cfRule type="cellIs" dxfId="1067" priority="164" operator="equal">
      <formula>"Extremo"</formula>
    </cfRule>
    <cfRule type="cellIs" dxfId="1066" priority="165" operator="equal">
      <formula>"Alto"</formula>
    </cfRule>
    <cfRule type="cellIs" dxfId="1065" priority="166" operator="equal">
      <formula>"Moderado"</formula>
    </cfRule>
    <cfRule type="cellIs" dxfId="1064" priority="167" operator="equal">
      <formula>"Bajo"</formula>
    </cfRule>
  </conditionalFormatting>
  <conditionalFormatting sqref="N114">
    <cfRule type="cellIs" dxfId="1063" priority="168" operator="equal">
      <formula>"Extremo"</formula>
    </cfRule>
    <cfRule type="cellIs" dxfId="1062" priority="169" operator="equal">
      <formula>"Alto"</formula>
    </cfRule>
    <cfRule type="cellIs" dxfId="1061" priority="170" operator="equal">
      <formula>"Moderado"</formula>
    </cfRule>
    <cfRule type="cellIs" dxfId="1060" priority="171" operator="equal">
      <formula>"Bajo"</formula>
    </cfRule>
  </conditionalFormatting>
  <conditionalFormatting sqref="N116">
    <cfRule type="cellIs" dxfId="1059" priority="172" operator="equal">
      <formula>"Extremo"</formula>
    </cfRule>
    <cfRule type="cellIs" dxfId="1058" priority="173" operator="equal">
      <formula>"Alto"</formula>
    </cfRule>
    <cfRule type="cellIs" dxfId="1057" priority="174" operator="equal">
      <formula>"Moderado"</formula>
    </cfRule>
    <cfRule type="cellIs" dxfId="1056" priority="175" operator="equal">
      <formula>"Bajo"</formula>
    </cfRule>
  </conditionalFormatting>
  <conditionalFormatting sqref="N118">
    <cfRule type="cellIs" dxfId="1055" priority="176" operator="equal">
      <formula>"Extremo"</formula>
    </cfRule>
    <cfRule type="cellIs" dxfId="1054" priority="177" operator="equal">
      <formula>"Alto"</formula>
    </cfRule>
    <cfRule type="cellIs" dxfId="1053" priority="178" operator="equal">
      <formula>"Moderado"</formula>
    </cfRule>
    <cfRule type="cellIs" dxfId="1052" priority="179" operator="equal">
      <formula>"Bajo"</formula>
    </cfRule>
  </conditionalFormatting>
  <conditionalFormatting sqref="N120">
    <cfRule type="cellIs" dxfId="1051" priority="180" operator="equal">
      <formula>"Extremo"</formula>
    </cfRule>
    <cfRule type="cellIs" dxfId="1050" priority="181" operator="equal">
      <formula>"Alto"</formula>
    </cfRule>
    <cfRule type="cellIs" dxfId="1049" priority="182" operator="equal">
      <formula>"Moderado"</formula>
    </cfRule>
    <cfRule type="cellIs" dxfId="1048" priority="183" operator="equal">
      <formula>"Bajo"</formula>
    </cfRule>
  </conditionalFormatting>
  <conditionalFormatting sqref="N122">
    <cfRule type="cellIs" dxfId="1047" priority="184" operator="equal">
      <formula>"Extremo"</formula>
    </cfRule>
    <cfRule type="cellIs" dxfId="1046" priority="185" operator="equal">
      <formula>"Alto"</formula>
    </cfRule>
    <cfRule type="cellIs" dxfId="1045" priority="186" operator="equal">
      <formula>"Moderado"</formula>
    </cfRule>
    <cfRule type="cellIs" dxfId="1044" priority="187" operator="equal">
      <formula>"Bajo"</formula>
    </cfRule>
  </conditionalFormatting>
  <conditionalFormatting sqref="N124">
    <cfRule type="cellIs" dxfId="1043" priority="188" operator="equal">
      <formula>"Extremo"</formula>
    </cfRule>
    <cfRule type="cellIs" dxfId="1042" priority="189" operator="equal">
      <formula>"Alto"</formula>
    </cfRule>
    <cfRule type="cellIs" dxfId="1041" priority="190" operator="equal">
      <formula>"Moderado"</formula>
    </cfRule>
    <cfRule type="cellIs" dxfId="1040" priority="191" operator="equal">
      <formula>"Bajo"</formula>
    </cfRule>
  </conditionalFormatting>
  <conditionalFormatting sqref="N126">
    <cfRule type="cellIs" dxfId="1039" priority="192" operator="equal">
      <formula>"Extremo"</formula>
    </cfRule>
    <cfRule type="cellIs" dxfId="1038" priority="193" operator="equal">
      <formula>"Alto"</formula>
    </cfRule>
    <cfRule type="cellIs" dxfId="1037" priority="194" operator="equal">
      <formula>"Moderado"</formula>
    </cfRule>
    <cfRule type="cellIs" dxfId="1036" priority="195" operator="equal">
      <formula>"Bajo"</formula>
    </cfRule>
  </conditionalFormatting>
  <conditionalFormatting sqref="N128">
    <cfRule type="cellIs" dxfId="1035" priority="196" operator="equal">
      <formula>"Extremo"</formula>
    </cfRule>
    <cfRule type="cellIs" dxfId="1034" priority="197" operator="equal">
      <formula>"Alto"</formula>
    </cfRule>
    <cfRule type="cellIs" dxfId="1033" priority="198" operator="equal">
      <formula>"Moderado"</formula>
    </cfRule>
    <cfRule type="cellIs" dxfId="1032" priority="199" operator="equal">
      <formula>"Bajo"</formula>
    </cfRule>
  </conditionalFormatting>
  <conditionalFormatting sqref="N130">
    <cfRule type="cellIs" dxfId="1031" priority="200" operator="equal">
      <formula>"Extremo"</formula>
    </cfRule>
    <cfRule type="cellIs" dxfId="1030" priority="201" operator="equal">
      <formula>"Alto"</formula>
    </cfRule>
    <cfRule type="cellIs" dxfId="1029" priority="202" operator="equal">
      <formula>"Moderado"</formula>
    </cfRule>
    <cfRule type="cellIs" dxfId="1028" priority="203" operator="equal">
      <formula>"Bajo"</formula>
    </cfRule>
  </conditionalFormatting>
  <conditionalFormatting sqref="N152">
    <cfRule type="cellIs" dxfId="1027" priority="96" operator="equal">
      <formula>"Extremo"</formula>
    </cfRule>
    <cfRule type="cellIs" dxfId="1026" priority="97" operator="equal">
      <formula>"Alto"</formula>
    </cfRule>
    <cfRule type="cellIs" dxfId="1025" priority="98" operator="equal">
      <formula>"Moderado"</formula>
    </cfRule>
    <cfRule type="cellIs" dxfId="1024" priority="99" operator="equal">
      <formula>"Bajo"</formula>
    </cfRule>
  </conditionalFormatting>
  <conditionalFormatting sqref="N154">
    <cfRule type="cellIs" dxfId="1023" priority="100" operator="equal">
      <formula>"Extremo"</formula>
    </cfRule>
    <cfRule type="cellIs" dxfId="1022" priority="101" operator="equal">
      <formula>"Alto"</formula>
    </cfRule>
    <cfRule type="cellIs" dxfId="1021" priority="102" operator="equal">
      <formula>"Moderado"</formula>
    </cfRule>
    <cfRule type="cellIs" dxfId="1020" priority="103" operator="equal">
      <formula>"Bajo"</formula>
    </cfRule>
  </conditionalFormatting>
  <conditionalFormatting sqref="N156">
    <cfRule type="cellIs" dxfId="1019" priority="104" operator="equal">
      <formula>"Extremo"</formula>
    </cfRule>
    <cfRule type="cellIs" dxfId="1018" priority="105" operator="equal">
      <formula>"Alto"</formula>
    </cfRule>
    <cfRule type="cellIs" dxfId="1017" priority="106" operator="equal">
      <formula>"Moderado"</formula>
    </cfRule>
    <cfRule type="cellIs" dxfId="1016" priority="107" operator="equal">
      <formula>"Bajo"</formula>
    </cfRule>
  </conditionalFormatting>
  <conditionalFormatting sqref="N158">
    <cfRule type="cellIs" dxfId="1015" priority="44" operator="equal">
      <formula>"Extremo"</formula>
    </cfRule>
    <cfRule type="cellIs" dxfId="1014" priority="45" operator="equal">
      <formula>"Alto"</formula>
    </cfRule>
    <cfRule type="cellIs" dxfId="1013" priority="46" operator="equal">
      <formula>"Moderado"</formula>
    </cfRule>
    <cfRule type="cellIs" dxfId="1012" priority="47" operator="equal">
      <formula>"Bajo"</formula>
    </cfRule>
  </conditionalFormatting>
  <conditionalFormatting sqref="N160 N162">
    <cfRule type="cellIs" dxfId="1011" priority="7" operator="equal">
      <formula>"Extremo"</formula>
    </cfRule>
    <cfRule type="cellIs" dxfId="1010" priority="8" operator="equal">
      <formula>"Alto"</formula>
    </cfRule>
    <cfRule type="cellIs" dxfId="1009" priority="9" operator="equal">
      <formula>"Moderado"</formula>
    </cfRule>
    <cfRule type="cellIs" dxfId="1008" priority="10" operator="equal">
      <formula>"Bajo"</formula>
    </cfRule>
  </conditionalFormatting>
  <conditionalFormatting sqref="Z16:Z23">
    <cfRule type="cellIs" dxfId="1007" priority="443" operator="equal">
      <formula>"Muy Alta"</formula>
    </cfRule>
    <cfRule type="cellIs" dxfId="1006" priority="444" operator="equal">
      <formula>"Alta"</formula>
    </cfRule>
    <cfRule type="cellIs" dxfId="1005" priority="445" operator="equal">
      <formula>"Media"</formula>
    </cfRule>
    <cfRule type="cellIs" dxfId="1004" priority="446" operator="equal">
      <formula>"Baja"</formula>
    </cfRule>
    <cfRule type="cellIs" dxfId="1003" priority="447" operator="equal">
      <formula>"Muy Baja"</formula>
    </cfRule>
  </conditionalFormatting>
  <conditionalFormatting sqref="Z48:Z51">
    <cfRule type="cellIs" dxfId="1002" priority="333" operator="equal">
      <formula>"Muy Alta"</formula>
    </cfRule>
    <cfRule type="cellIs" dxfId="1001" priority="334" operator="equal">
      <formula>"Alta"</formula>
    </cfRule>
    <cfRule type="cellIs" dxfId="1000" priority="335" operator="equal">
      <formula>"Media"</formula>
    </cfRule>
    <cfRule type="cellIs" dxfId="999" priority="336" operator="equal">
      <formula>"Baja"</formula>
    </cfRule>
    <cfRule type="cellIs" dxfId="998" priority="337" operator="equal">
      <formula>"Muy Baja"</formula>
    </cfRule>
  </conditionalFormatting>
  <conditionalFormatting sqref="Z112:Z131">
    <cfRule type="cellIs" dxfId="997" priority="204" operator="equal">
      <formula>"Muy Alta"</formula>
    </cfRule>
    <cfRule type="cellIs" dxfId="996" priority="205" operator="equal">
      <formula>"Alta"</formula>
    </cfRule>
    <cfRule type="cellIs" dxfId="995" priority="206" operator="equal">
      <formula>"Media"</formula>
    </cfRule>
    <cfRule type="cellIs" dxfId="994" priority="207" operator="equal">
      <formula>"Baja"</formula>
    </cfRule>
    <cfRule type="cellIs" dxfId="993" priority="208" operator="equal">
      <formula>"Muy Baja"</formula>
    </cfRule>
  </conditionalFormatting>
  <conditionalFormatting sqref="Z152 Z154:Z156">
    <cfRule type="cellIs" dxfId="992" priority="62" operator="equal">
      <formula>"Muy Alta"</formula>
    </cfRule>
    <cfRule type="cellIs" dxfId="991" priority="63" operator="equal">
      <formula>"Alta"</formula>
    </cfRule>
    <cfRule type="cellIs" dxfId="990" priority="64" operator="equal">
      <formula>"Media"</formula>
    </cfRule>
    <cfRule type="cellIs" dxfId="989" priority="65" operator="equal">
      <formula>"Baja"</formula>
    </cfRule>
    <cfRule type="cellIs" dxfId="988" priority="66" operator="equal">
      <formula>"Muy Baja"</formula>
    </cfRule>
  </conditionalFormatting>
  <conditionalFormatting sqref="Z158">
    <cfRule type="cellIs" dxfId="987" priority="48" operator="equal">
      <formula>"Muy Alta"</formula>
    </cfRule>
    <cfRule type="cellIs" dxfId="986" priority="49" operator="equal">
      <formula>"Alta"</formula>
    </cfRule>
    <cfRule type="cellIs" dxfId="985" priority="50" operator="equal">
      <formula>"Media"</formula>
    </cfRule>
    <cfRule type="cellIs" dxfId="984" priority="51" operator="equal">
      <formula>"Baja"</formula>
    </cfRule>
    <cfRule type="cellIs" dxfId="983" priority="52" operator="equal">
      <formula>"Muy Baja"</formula>
    </cfRule>
  </conditionalFormatting>
  <conditionalFormatting sqref="Z160">
    <cfRule type="cellIs" dxfId="982" priority="11" operator="equal">
      <formula>"Muy Alta"</formula>
    </cfRule>
    <cfRule type="cellIs" dxfId="981" priority="12" operator="equal">
      <formula>"Alta"</formula>
    </cfRule>
    <cfRule type="cellIs" dxfId="980" priority="13" operator="equal">
      <formula>"Media"</formula>
    </cfRule>
    <cfRule type="cellIs" dxfId="979" priority="14" operator="equal">
      <formula>"Baja"</formula>
    </cfRule>
    <cfRule type="cellIs" dxfId="978" priority="15" operator="equal">
      <formula>"Muy Baja"</formula>
    </cfRule>
  </conditionalFormatting>
  <conditionalFormatting sqref="Z162">
    <cfRule type="cellIs" dxfId="977" priority="16" operator="equal">
      <formula>"Muy Alta"</formula>
    </cfRule>
    <cfRule type="cellIs" dxfId="976" priority="17" operator="equal">
      <formula>"Alta"</formula>
    </cfRule>
    <cfRule type="cellIs" dxfId="975" priority="18" operator="equal">
      <formula>"Media"</formula>
    </cfRule>
    <cfRule type="cellIs" dxfId="974" priority="19" operator="equal">
      <formula>"Baja"</formula>
    </cfRule>
    <cfRule type="cellIs" dxfId="973" priority="20" operator="equal">
      <formula>"Muy Baja"</formula>
    </cfRule>
  </conditionalFormatting>
  <conditionalFormatting sqref="AB16:AB23">
    <cfRule type="cellIs" dxfId="972" priority="438" operator="equal">
      <formula>"Catastrófico"</formula>
    </cfRule>
    <cfRule type="cellIs" dxfId="971" priority="439" operator="equal">
      <formula>"Mayor"</formula>
    </cfRule>
    <cfRule type="cellIs" dxfId="970" priority="440" operator="equal">
      <formula>"Moderado"</formula>
    </cfRule>
    <cfRule type="cellIs" dxfId="969" priority="441" operator="equal">
      <formula>"Menor"</formula>
    </cfRule>
    <cfRule type="cellIs" dxfId="968" priority="442" operator="equal">
      <formula>"Leve"</formula>
    </cfRule>
  </conditionalFormatting>
  <conditionalFormatting sqref="AB48:AB51">
    <cfRule type="cellIs" dxfId="967" priority="328" operator="equal">
      <formula>"Catastrófico"</formula>
    </cfRule>
    <cfRule type="cellIs" dxfId="966" priority="329" operator="equal">
      <formula>"Mayor"</formula>
    </cfRule>
    <cfRule type="cellIs" dxfId="965" priority="330" operator="equal">
      <formula>"Moderado"</formula>
    </cfRule>
    <cfRule type="cellIs" dxfId="964" priority="331" operator="equal">
      <formula>"Menor"</formula>
    </cfRule>
    <cfRule type="cellIs" dxfId="963" priority="332" operator="equal">
      <formula>"Leve"</formula>
    </cfRule>
  </conditionalFormatting>
  <conditionalFormatting sqref="AB112:AB131">
    <cfRule type="cellIs" dxfId="962" priority="209" operator="equal">
      <formula>"Catastrófico"</formula>
    </cfRule>
    <cfRule type="cellIs" dxfId="961" priority="210" operator="equal">
      <formula>"Mayor"</formula>
    </cfRule>
    <cfRule type="cellIs" dxfId="960" priority="211" operator="equal">
      <formula>"Moderado"</formula>
    </cfRule>
    <cfRule type="cellIs" dxfId="959" priority="212" operator="equal">
      <formula>"Menor"</formula>
    </cfRule>
    <cfRule type="cellIs" dxfId="958" priority="213" operator="equal">
      <formula>"Leve"</formula>
    </cfRule>
  </conditionalFormatting>
  <conditionalFormatting sqref="AB152:AB156">
    <cfRule type="cellIs" dxfId="957" priority="82" operator="equal">
      <formula>"Catastrófico"</formula>
    </cfRule>
    <cfRule type="cellIs" dxfId="956" priority="83" operator="equal">
      <formula>"Mayor"</formula>
    </cfRule>
    <cfRule type="cellIs" dxfId="955" priority="84" operator="equal">
      <formula>"Moderado"</formula>
    </cfRule>
    <cfRule type="cellIs" dxfId="954" priority="85" operator="equal">
      <formula>"Menor"</formula>
    </cfRule>
    <cfRule type="cellIs" dxfId="953" priority="86" operator="equal">
      <formula>"Leve"</formula>
    </cfRule>
  </conditionalFormatting>
  <conditionalFormatting sqref="AB158">
    <cfRule type="cellIs" dxfId="952" priority="53" operator="equal">
      <formula>"Catastrófico"</formula>
    </cfRule>
    <cfRule type="cellIs" dxfId="951" priority="54" operator="equal">
      <formula>"Mayor"</formula>
    </cfRule>
    <cfRule type="cellIs" dxfId="950" priority="55" operator="equal">
      <formula>"Moderado"</formula>
    </cfRule>
    <cfRule type="cellIs" dxfId="949" priority="56" operator="equal">
      <formula>"Menor"</formula>
    </cfRule>
    <cfRule type="cellIs" dxfId="948" priority="57" operator="equal">
      <formula>"Leve"</formula>
    </cfRule>
  </conditionalFormatting>
  <conditionalFormatting sqref="AB160">
    <cfRule type="cellIs" dxfId="947" priority="21" operator="equal">
      <formula>"Catastrófico"</formula>
    </cfRule>
    <cfRule type="cellIs" dxfId="946" priority="22" operator="equal">
      <formula>"Mayor"</formula>
    </cfRule>
    <cfRule type="cellIs" dxfId="945" priority="23" operator="equal">
      <formula>"Moderado"</formula>
    </cfRule>
    <cfRule type="cellIs" dxfId="944" priority="24" operator="equal">
      <formula>"Menor"</formula>
    </cfRule>
    <cfRule type="cellIs" dxfId="943" priority="25" operator="equal">
      <formula>"Leve"</formula>
    </cfRule>
  </conditionalFormatting>
  <conditionalFormatting sqref="AB162">
    <cfRule type="cellIs" dxfId="942" priority="26" operator="equal">
      <formula>"Catastrófico"</formula>
    </cfRule>
    <cfRule type="cellIs" dxfId="941" priority="27" operator="equal">
      <formula>"Mayor"</formula>
    </cfRule>
    <cfRule type="cellIs" dxfId="940" priority="28" operator="equal">
      <formula>"Moderado"</formula>
    </cfRule>
    <cfRule type="cellIs" dxfId="939" priority="29" operator="equal">
      <formula>"Menor"</formula>
    </cfRule>
    <cfRule type="cellIs" dxfId="938" priority="30" operator="equal">
      <formula>"Leve"</formula>
    </cfRule>
  </conditionalFormatting>
  <conditionalFormatting sqref="AD16:AD23">
    <cfRule type="cellIs" dxfId="937" priority="434" operator="equal">
      <formula>"Extremo"</formula>
    </cfRule>
    <cfRule type="cellIs" dxfId="936" priority="435" operator="equal">
      <formula>"Alto"</formula>
    </cfRule>
    <cfRule type="cellIs" dxfId="935" priority="436" operator="equal">
      <formula>"Moderado"</formula>
    </cfRule>
    <cfRule type="cellIs" dxfId="934" priority="437" operator="equal">
      <formula>"Bajo"</formula>
    </cfRule>
  </conditionalFormatting>
  <conditionalFormatting sqref="AD48:AD51">
    <cfRule type="cellIs" dxfId="933" priority="324" operator="equal">
      <formula>"Extremo"</formula>
    </cfRule>
    <cfRule type="cellIs" dxfId="932" priority="325" operator="equal">
      <formula>"Alto"</formula>
    </cfRule>
    <cfRule type="cellIs" dxfId="931" priority="326" operator="equal">
      <formula>"Moderado"</formula>
    </cfRule>
    <cfRule type="cellIs" dxfId="930" priority="327" operator="equal">
      <formula>"Bajo"</formula>
    </cfRule>
  </conditionalFormatting>
  <conditionalFormatting sqref="AD112:AD131">
    <cfRule type="cellIs" dxfId="929" priority="214" operator="equal">
      <formula>"Extremo"</formula>
    </cfRule>
    <cfRule type="cellIs" dxfId="928" priority="215" operator="equal">
      <formula>"Alto"</formula>
    </cfRule>
    <cfRule type="cellIs" dxfId="927" priority="216" operator="equal">
      <formula>"Moderado"</formula>
    </cfRule>
    <cfRule type="cellIs" dxfId="926" priority="217" operator="equal">
      <formula>"Bajo"</formula>
    </cfRule>
  </conditionalFormatting>
  <conditionalFormatting sqref="AD152 AD154:AD156">
    <cfRule type="cellIs" dxfId="925" priority="92" operator="equal">
      <formula>"Extremo"</formula>
    </cfRule>
    <cfRule type="cellIs" dxfId="924" priority="93" operator="equal">
      <formula>"Alto"</formula>
    </cfRule>
    <cfRule type="cellIs" dxfId="923" priority="94" operator="equal">
      <formula>"Moderado"</formula>
    </cfRule>
    <cfRule type="cellIs" dxfId="922" priority="95" operator="equal">
      <formula>"Bajo"</formula>
    </cfRule>
  </conditionalFormatting>
  <conditionalFormatting sqref="AD158">
    <cfRule type="cellIs" dxfId="921" priority="58" operator="equal">
      <formula>"Extremo"</formula>
    </cfRule>
    <cfRule type="cellIs" dxfId="920" priority="59" operator="equal">
      <formula>"Alto"</formula>
    </cfRule>
    <cfRule type="cellIs" dxfId="919" priority="60" operator="equal">
      <formula>"Moderado"</formula>
    </cfRule>
    <cfRule type="cellIs" dxfId="918" priority="61" operator="equal">
      <formula>"Bajo"</formula>
    </cfRule>
  </conditionalFormatting>
  <conditionalFormatting sqref="AD160">
    <cfRule type="cellIs" dxfId="917" priority="31" operator="equal">
      <formula>"Extremo"</formula>
    </cfRule>
    <cfRule type="cellIs" dxfId="916" priority="32" operator="equal">
      <formula>"Alto"</formula>
    </cfRule>
    <cfRule type="cellIs" dxfId="915" priority="33" operator="equal">
      <formula>"Moderado"</formula>
    </cfRule>
    <cfRule type="cellIs" dxfId="914" priority="34" operator="equal">
      <formula>"Bajo"</formula>
    </cfRule>
  </conditionalFormatting>
  <conditionalFormatting sqref="AD162">
    <cfRule type="cellIs" dxfId="913" priority="35" operator="equal">
      <formula>"Extremo"</formula>
    </cfRule>
    <cfRule type="cellIs" dxfId="912" priority="36" operator="equal">
      <formula>"Alto"</formula>
    </cfRule>
    <cfRule type="cellIs" dxfId="911" priority="37" operator="equal">
      <formula>"Moderado"</formula>
    </cfRule>
    <cfRule type="cellIs" dxfId="910" priority="38" operator="equal">
      <formula>"Bajo"</formula>
    </cfRule>
  </conditionalFormatting>
  <dataValidations count="10">
    <dataValidation type="list" allowBlank="1" showInputMessage="1" showErrorMessage="1" sqref="F16:F23" xr:uid="{3DDF1BF3-1D1E-4DFB-9DA2-C54225726224}">
      <formula1>$E$27:$E$36</formula1>
    </dataValidation>
    <dataValidation type="list" allowBlank="1" showInputMessage="1" showErrorMessage="1" sqref="B16:B23" xr:uid="{5FC4960D-9090-4C90-8DDB-BC25F2D4FDCA}">
      <formula1>$C$26:$C$31</formula1>
    </dataValidation>
    <dataValidation type="list" allowBlank="1" showInputMessage="1" showErrorMessage="1" sqref="B48:B51" xr:uid="{E6AAAFE8-EA38-4677-9809-253F5BE89D4E}">
      <formula1>$C$25:$C$30</formula1>
    </dataValidation>
    <dataValidation type="list" allowBlank="1" showInputMessage="1" showErrorMessage="1" sqref="F48:F51" xr:uid="{CCCFB6DA-4236-4EE2-883C-14D7AFBF0379}">
      <formula1>$E$26:$E$34</formula1>
    </dataValidation>
    <dataValidation type="list" allowBlank="1" showInputMessage="1" showErrorMessage="1" sqref="B75:B87" xr:uid="{45FDDFCD-8B87-4704-BEDB-73E01A89A2B9}">
      <formula1>$C$25:$C$27</formula1>
    </dataValidation>
    <dataValidation type="list" allowBlank="1" showInputMessage="1" showErrorMessage="1" sqref="F75:F87" xr:uid="{46C14CC2-8B7A-4500-971C-32D82588BB4A}">
      <formula1>$E$25:$E$31</formula1>
    </dataValidation>
    <dataValidation type="list" allowBlank="1" showErrorMessage="1" sqref="F112 F130 F128 F126 F124 F122 F120 F118 F116 F114" xr:uid="{394F8350-CB37-4C6A-B3AA-4EB802979133}">
      <formula1>$E$27:$E$36</formula1>
    </dataValidation>
    <dataValidation type="list" allowBlank="1" showErrorMessage="1" sqref="B112 B130 B128 B126 B124 B122 B120 B118 B116 B114" xr:uid="{532508D3-1A06-4CE8-95F4-31AE21FAE65B}">
      <formula1>$C$26:$C$31</formula1>
    </dataValidation>
    <dataValidation type="list" allowBlank="1" showErrorMessage="1" sqref="F152 F158 F154 F156" xr:uid="{B6D97818-4914-4838-8D79-97F0469631C8}">
      <formula1>$E$24:$E$28</formula1>
    </dataValidation>
    <dataValidation type="list" allowBlank="1" showErrorMessage="1" sqref="B152 B154 B156" xr:uid="{C614BD16-76AE-498C-A99E-E879CC79B1B0}">
      <formula1>$C$24:$C$24</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145B0-1C23-42FE-BC75-9644B6ECAF3E}">
  <dimension ref="A1:AL149"/>
  <sheetViews>
    <sheetView workbookViewId="0">
      <selection activeCell="C6" sqref="C6"/>
    </sheetView>
  </sheetViews>
  <sheetFormatPr baseColWidth="10" defaultRowHeight="14.4" x14ac:dyDescent="0.3"/>
  <cols>
    <col min="5" max="5" width="37" customWidth="1"/>
    <col min="16" max="16" width="38.5546875" customWidth="1"/>
    <col min="17" max="17" width="19.44140625" customWidth="1"/>
  </cols>
  <sheetData>
    <row r="1" spans="1:38" x14ac:dyDescent="0.3">
      <c r="A1" s="542" t="s">
        <v>1259</v>
      </c>
      <c r="B1" s="543"/>
      <c r="C1" s="544"/>
      <c r="D1" s="551" t="s">
        <v>1295</v>
      </c>
      <c r="E1" s="552"/>
      <c r="F1" s="552"/>
      <c r="G1" s="552"/>
      <c r="H1" s="552"/>
      <c r="I1" s="552"/>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3"/>
    </row>
    <row r="2" spans="1:38" x14ac:dyDescent="0.3">
      <c r="A2" s="545"/>
      <c r="B2" s="546"/>
      <c r="C2" s="547"/>
      <c r="D2" s="554"/>
      <c r="E2" s="555"/>
      <c r="F2" s="555"/>
      <c r="G2" s="555"/>
      <c r="H2" s="555"/>
      <c r="I2" s="555"/>
      <c r="J2" s="555"/>
      <c r="K2" s="555"/>
      <c r="L2" s="555"/>
      <c r="M2" s="555"/>
      <c r="N2" s="555"/>
      <c r="O2" s="555"/>
      <c r="P2" s="555"/>
      <c r="Q2" s="555"/>
      <c r="R2" s="555"/>
      <c r="S2" s="555"/>
      <c r="T2" s="555"/>
      <c r="U2" s="555"/>
      <c r="V2" s="555"/>
      <c r="W2" s="555"/>
      <c r="X2" s="555"/>
      <c r="Y2" s="555"/>
      <c r="Z2" s="555"/>
      <c r="AA2" s="555"/>
      <c r="AB2" s="555"/>
      <c r="AC2" s="555"/>
      <c r="AD2" s="555"/>
      <c r="AE2" s="555"/>
      <c r="AF2" s="555"/>
      <c r="AG2" s="555"/>
      <c r="AH2" s="555"/>
      <c r="AI2" s="555"/>
      <c r="AJ2" s="555"/>
      <c r="AK2" s="556"/>
    </row>
    <row r="3" spans="1:38" x14ac:dyDescent="0.3">
      <c r="A3" s="545"/>
      <c r="B3" s="546"/>
      <c r="C3" s="547"/>
      <c r="D3" s="554"/>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555"/>
      <c r="AJ3" s="555"/>
      <c r="AK3" s="556"/>
    </row>
    <row r="4" spans="1:38" ht="15" thickBot="1" x14ac:dyDescent="0.35">
      <c r="A4" s="548"/>
      <c r="B4" s="549"/>
      <c r="C4" s="550"/>
      <c r="D4" s="557"/>
      <c r="E4" s="558"/>
      <c r="F4" s="558"/>
      <c r="G4" s="558"/>
      <c r="H4" s="558"/>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8"/>
      <c r="AH4" s="558"/>
      <c r="AI4" s="558"/>
      <c r="AJ4" s="558"/>
      <c r="AK4" s="559"/>
    </row>
    <row r="5" spans="1:38" ht="15" thickBot="1" x14ac:dyDescent="0.35"/>
    <row r="6" spans="1:38" ht="18.600000000000001" thickBot="1" x14ac:dyDescent="0.4">
      <c r="A6" s="360" t="s">
        <v>1296</v>
      </c>
      <c r="B6" s="356"/>
      <c r="C6" s="356"/>
      <c r="D6" s="356"/>
      <c r="E6" s="357"/>
      <c r="F6" s="358"/>
      <c r="G6" s="358"/>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9"/>
    </row>
    <row r="7" spans="1:38" ht="20.25" customHeight="1" x14ac:dyDescent="0.3">
      <c r="A7" s="400" t="s">
        <v>0</v>
      </c>
      <c r="B7" s="400"/>
      <c r="C7" s="400"/>
      <c r="D7" s="400" t="s">
        <v>1</v>
      </c>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9" t="s">
        <v>2</v>
      </c>
      <c r="AK7" s="409"/>
    </row>
    <row r="8" spans="1:38" ht="21.75" customHeight="1" x14ac:dyDescent="0.3">
      <c r="A8" s="400"/>
      <c r="B8" s="400"/>
      <c r="C8" s="400"/>
      <c r="D8" s="402" t="s">
        <v>3</v>
      </c>
      <c r="E8" s="403"/>
      <c r="F8" s="403"/>
      <c r="G8" s="403"/>
      <c r="H8" s="403"/>
      <c r="I8" s="403"/>
      <c r="J8" s="403"/>
      <c r="K8" s="403"/>
      <c r="L8" s="403"/>
      <c r="M8" s="403"/>
      <c r="N8" s="403"/>
      <c r="O8" s="403"/>
      <c r="P8" s="403"/>
      <c r="Q8" s="403"/>
      <c r="R8" s="403"/>
      <c r="S8" s="403"/>
      <c r="T8" s="403"/>
      <c r="U8" s="403"/>
      <c r="V8" s="403"/>
      <c r="W8" s="403"/>
      <c r="X8" s="403"/>
      <c r="Y8" s="403"/>
      <c r="Z8" s="403"/>
      <c r="AA8" s="403"/>
      <c r="AB8" s="403"/>
      <c r="AC8" s="403"/>
      <c r="AD8" s="403"/>
      <c r="AE8" s="403"/>
      <c r="AF8" s="403"/>
      <c r="AG8" s="403"/>
      <c r="AH8" s="403"/>
      <c r="AI8" s="404"/>
      <c r="AJ8" s="408" t="s">
        <v>4</v>
      </c>
      <c r="AK8" s="408" t="s">
        <v>5</v>
      </c>
    </row>
    <row r="9" spans="1:38" ht="23.25" customHeight="1" x14ac:dyDescent="0.3">
      <c r="A9" s="400"/>
      <c r="B9" s="400"/>
      <c r="C9" s="400"/>
      <c r="D9" s="405"/>
      <c r="E9" s="406"/>
      <c r="F9" s="406"/>
      <c r="G9" s="406"/>
      <c r="H9" s="406"/>
      <c r="I9" s="406"/>
      <c r="J9" s="406"/>
      <c r="K9" s="406"/>
      <c r="L9" s="406"/>
      <c r="M9" s="406"/>
      <c r="N9" s="406"/>
      <c r="O9" s="406"/>
      <c r="P9" s="406"/>
      <c r="Q9" s="406"/>
      <c r="R9" s="406"/>
      <c r="S9" s="406"/>
      <c r="T9" s="406"/>
      <c r="U9" s="406"/>
      <c r="V9" s="406"/>
      <c r="W9" s="406"/>
      <c r="X9" s="406"/>
      <c r="Y9" s="406"/>
      <c r="Z9" s="406"/>
      <c r="AA9" s="406"/>
      <c r="AB9" s="406"/>
      <c r="AC9" s="406"/>
      <c r="AD9" s="406"/>
      <c r="AE9" s="406"/>
      <c r="AF9" s="406"/>
      <c r="AG9" s="406"/>
      <c r="AH9" s="406"/>
      <c r="AI9" s="407"/>
      <c r="AJ9" s="409"/>
      <c r="AK9" s="409"/>
    </row>
    <row r="10" spans="1:38" ht="28.5" customHeight="1" x14ac:dyDescent="0.3">
      <c r="A10" s="400"/>
      <c r="B10" s="400"/>
      <c r="C10" s="400"/>
      <c r="D10" s="400" t="s">
        <v>6</v>
      </c>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9" t="s">
        <v>7</v>
      </c>
      <c r="AK10" s="409"/>
    </row>
    <row r="11" spans="1:38" x14ac:dyDescent="0.3">
      <c r="A11" s="40"/>
      <c r="B11" s="41"/>
      <c r="C11" s="40"/>
      <c r="D11" s="40"/>
      <c r="E11" s="2"/>
      <c r="F11" s="4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3"/>
      <c r="AI11" s="2"/>
      <c r="AJ11" s="2"/>
      <c r="AK11" s="2"/>
      <c r="AL11" s="2"/>
    </row>
    <row r="12" spans="1:38" ht="23.4" x14ac:dyDescent="0.3">
      <c r="A12" s="397" t="s">
        <v>8</v>
      </c>
      <c r="B12" s="397"/>
      <c r="C12" s="398" t="s">
        <v>739</v>
      </c>
      <c r="D12" s="398"/>
      <c r="E12" s="398"/>
      <c r="F12" s="398"/>
      <c r="G12" s="398"/>
      <c r="H12" s="397" t="s">
        <v>10</v>
      </c>
      <c r="I12" s="397"/>
      <c r="J12" s="398" t="s">
        <v>740</v>
      </c>
      <c r="K12" s="398"/>
      <c r="L12" s="398"/>
      <c r="M12" s="398"/>
      <c r="N12" s="398"/>
      <c r="O12" s="397" t="s">
        <v>12</v>
      </c>
      <c r="P12" s="397"/>
      <c r="Q12" s="413" t="s">
        <v>741</v>
      </c>
      <c r="R12" s="414"/>
      <c r="S12" s="414"/>
      <c r="T12" s="414"/>
      <c r="U12" s="414"/>
      <c r="V12" s="414"/>
      <c r="W12" s="414"/>
      <c r="X12" s="414"/>
      <c r="Y12" s="414"/>
      <c r="Z12" s="414"/>
      <c r="AA12" s="414"/>
      <c r="AB12" s="414"/>
      <c r="AC12" s="414"/>
      <c r="AD12" s="414"/>
      <c r="AE12" s="415"/>
      <c r="AF12" s="4" t="s">
        <v>14</v>
      </c>
      <c r="AG12" s="416" t="s">
        <v>742</v>
      </c>
      <c r="AH12" s="416"/>
      <c r="AI12" s="416"/>
      <c r="AJ12" s="416"/>
      <c r="AK12" s="416"/>
      <c r="AL12" s="2"/>
    </row>
    <row r="13" spans="1:38" x14ac:dyDescent="0.3">
      <c r="A13" s="417" t="s">
        <v>16</v>
      </c>
      <c r="B13" s="417"/>
      <c r="C13" s="417"/>
      <c r="D13" s="417"/>
      <c r="E13" s="417"/>
      <c r="F13" s="417"/>
      <c r="G13" s="417"/>
      <c r="H13" s="418" t="s">
        <v>17</v>
      </c>
      <c r="I13" s="418"/>
      <c r="J13" s="418"/>
      <c r="K13" s="418"/>
      <c r="L13" s="418"/>
      <c r="M13" s="418"/>
      <c r="N13" s="418"/>
      <c r="O13" s="419" t="s">
        <v>18</v>
      </c>
      <c r="P13" s="419"/>
      <c r="Q13" s="419"/>
      <c r="R13" s="419"/>
      <c r="S13" s="419"/>
      <c r="T13" s="419"/>
      <c r="U13" s="419"/>
      <c r="V13" s="419"/>
      <c r="W13" s="419"/>
      <c r="X13" s="419"/>
      <c r="Y13" s="420" t="s">
        <v>19</v>
      </c>
      <c r="Z13" s="420"/>
      <c r="AA13" s="420"/>
      <c r="AB13" s="420"/>
      <c r="AC13" s="420"/>
      <c r="AD13" s="420"/>
      <c r="AE13" s="420"/>
      <c r="AF13" s="421" t="s">
        <v>20</v>
      </c>
      <c r="AG13" s="421"/>
      <c r="AH13" s="421"/>
      <c r="AI13" s="421"/>
      <c r="AJ13" s="421"/>
      <c r="AK13" s="421"/>
      <c r="AL13" s="2"/>
    </row>
    <row r="14" spans="1:38" x14ac:dyDescent="0.3">
      <c r="A14" s="460" t="s">
        <v>21</v>
      </c>
      <c r="B14" s="417" t="s">
        <v>22</v>
      </c>
      <c r="C14" s="411" t="s">
        <v>23</v>
      </c>
      <c r="D14" s="411" t="s">
        <v>24</v>
      </c>
      <c r="E14" s="417" t="s">
        <v>25</v>
      </c>
      <c r="F14" s="411" t="s">
        <v>26</v>
      </c>
      <c r="G14" s="411" t="s">
        <v>27</v>
      </c>
      <c r="H14" s="429" t="s">
        <v>28</v>
      </c>
      <c r="I14" s="418" t="s">
        <v>29</v>
      </c>
      <c r="J14" s="429" t="s">
        <v>30</v>
      </c>
      <c r="K14" s="429" t="s">
        <v>31</v>
      </c>
      <c r="L14" s="429" t="s">
        <v>32</v>
      </c>
      <c r="M14" s="418" t="s">
        <v>29</v>
      </c>
      <c r="N14" s="429" t="s">
        <v>33</v>
      </c>
      <c r="O14" s="431" t="s">
        <v>34</v>
      </c>
      <c r="P14" s="428" t="s">
        <v>35</v>
      </c>
      <c r="Q14" s="433" t="s">
        <v>36</v>
      </c>
      <c r="R14" s="428" t="s">
        <v>37</v>
      </c>
      <c r="S14" s="428" t="s">
        <v>38</v>
      </c>
      <c r="T14" s="428"/>
      <c r="U14" s="428"/>
      <c r="V14" s="428"/>
      <c r="W14" s="428"/>
      <c r="X14" s="428"/>
      <c r="Y14" s="427" t="s">
        <v>39</v>
      </c>
      <c r="Z14" s="427" t="s">
        <v>40</v>
      </c>
      <c r="AA14" s="427" t="s">
        <v>29</v>
      </c>
      <c r="AB14" s="427" t="s">
        <v>41</v>
      </c>
      <c r="AC14" s="427" t="s">
        <v>29</v>
      </c>
      <c r="AD14" s="427" t="s">
        <v>42</v>
      </c>
      <c r="AE14" s="427" t="s">
        <v>43</v>
      </c>
      <c r="AF14" s="445" t="s">
        <v>20</v>
      </c>
      <c r="AG14" s="445" t="s">
        <v>44</v>
      </c>
      <c r="AH14" s="445" t="s">
        <v>45</v>
      </c>
      <c r="AI14" s="445" t="s">
        <v>46</v>
      </c>
      <c r="AJ14" s="445" t="s">
        <v>47</v>
      </c>
      <c r="AK14" s="445" t="s">
        <v>48</v>
      </c>
      <c r="AL14" s="2"/>
    </row>
    <row r="15" spans="1:38" ht="80.400000000000006" thickBot="1" x14ac:dyDescent="0.35">
      <c r="A15" s="460"/>
      <c r="B15" s="461"/>
      <c r="C15" s="412"/>
      <c r="D15" s="412"/>
      <c r="E15" s="461"/>
      <c r="F15" s="412"/>
      <c r="G15" s="412"/>
      <c r="H15" s="430"/>
      <c r="I15" s="462"/>
      <c r="J15" s="430"/>
      <c r="K15" s="430"/>
      <c r="L15" s="462"/>
      <c r="M15" s="462"/>
      <c r="N15" s="430"/>
      <c r="O15" s="432"/>
      <c r="P15" s="428"/>
      <c r="Q15" s="434"/>
      <c r="R15" s="428"/>
      <c r="S15" s="43" t="s">
        <v>49</v>
      </c>
      <c r="T15" s="43" t="s">
        <v>50</v>
      </c>
      <c r="U15" s="43" t="s">
        <v>51</v>
      </c>
      <c r="V15" s="43" t="s">
        <v>52</v>
      </c>
      <c r="W15" s="43" t="s">
        <v>53</v>
      </c>
      <c r="X15" s="43" t="s">
        <v>54</v>
      </c>
      <c r="Y15" s="427"/>
      <c r="Z15" s="427"/>
      <c r="AA15" s="427"/>
      <c r="AB15" s="427"/>
      <c r="AC15" s="427"/>
      <c r="AD15" s="427"/>
      <c r="AE15" s="427"/>
      <c r="AF15" s="445"/>
      <c r="AG15" s="445"/>
      <c r="AH15" s="445"/>
      <c r="AI15" s="445"/>
      <c r="AJ15" s="445"/>
      <c r="AK15" s="445"/>
      <c r="AL15" s="95"/>
    </row>
    <row r="16" spans="1:38" ht="77.400000000000006" x14ac:dyDescent="0.3">
      <c r="A16" s="422">
        <v>1</v>
      </c>
      <c r="B16" s="423" t="s">
        <v>55</v>
      </c>
      <c r="C16" s="463" t="s">
        <v>743</v>
      </c>
      <c r="D16" s="463" t="s">
        <v>744</v>
      </c>
      <c r="E16" s="464" t="s">
        <v>745</v>
      </c>
      <c r="F16" s="423" t="s">
        <v>59</v>
      </c>
      <c r="G16" s="425">
        <v>50</v>
      </c>
      <c r="H16" s="426" t="str">
        <f>IF(G16&lt;=0,"",IF(G16&lt;=2,"Muy Baja",IF(G16&lt;=24,"Baja",IF(G16&lt;=500,"Media",IF(G16&lt;=5000,"Alta","Muy Alta")))))</f>
        <v>Media</v>
      </c>
      <c r="I16" s="437">
        <f>IF(H16="","",IF(H16="Muy Baja",0.2,IF(H16="Baja",0.4,IF(H16="Media",0.6,IF(H16="Alta",0.8,IF(H16="Muy Alta",1,))))))</f>
        <v>0.6</v>
      </c>
      <c r="J16" s="438" t="s">
        <v>142</v>
      </c>
      <c r="K16" s="437" t="str">
        <f>IF(NOT(ISERROR(MATCH(J16,'[16]Tabla Impacto'!$B$221:$B$223,0))),'[16]Tabla Impacto'!$F$223&amp;"Por favor no seleccionar los criterios de impacto(Afectación Económica o presupuestal y Pérdida Reputacional)",J16)</f>
        <v xml:space="preserve">     El riesgo afecta la imagen de la entidad con algunos usuarios de relevancia frente al logro de los objetivos</v>
      </c>
      <c r="L16" s="439" t="str">
        <f>IF(OR(K16='[16]Tabla Impacto'!$C$11,K16='[16]Tabla Impacto'!$D$11),"Leve",IF(OR(K16='[16]Tabla Impacto'!$C$12,K16='[16]Tabla Impacto'!$D$12),"Menor",IF(OR(K16='[16]Tabla Impacto'!$C$13,K16='[16]Tabla Impacto'!$D$13),"Moderado",IF(OR(K16='[16]Tabla Impacto'!$C$14,K16='[16]Tabla Impacto'!$D$14),"Mayor",IF(OR(K16='[16]Tabla Impacto'!$C$15,K16='[16]Tabla Impacto'!$D$15),"Catastrófico","")))))</f>
        <v>Moderado</v>
      </c>
      <c r="M16" s="441">
        <f>IF(L16="","",IF(L16="Leve",0.2,IF(L16="Menor",0.4,IF(L16="Moderado",0.6,IF(L16="Mayor",0.8,IF(L16="Catastrófico",1,))))))</f>
        <v>0.6</v>
      </c>
      <c r="N16" s="44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11">
        <v>1</v>
      </c>
      <c r="P16" s="12" t="s">
        <v>746</v>
      </c>
      <c r="Q16" s="13" t="s">
        <v>387</v>
      </c>
      <c r="R16" s="14" t="str">
        <f t="shared" ref="R16:R25" si="0">IF(OR(S16="Preventivo",S16="Detectivo"),"Probabilidad",IF(S16="Correctivo","Impacto",""))</f>
        <v>Probabilidad</v>
      </c>
      <c r="S16" s="15" t="s">
        <v>63</v>
      </c>
      <c r="T16" s="15" t="s">
        <v>64</v>
      </c>
      <c r="U16" s="16" t="str">
        <f>IF(AND(S16="Preventivo",T16="Automático"),"50%",IF(AND(S16="Preventivo",T16="Manual"),"40%",IF(AND(S16="Detectivo",T16="Automático"),"40%",IF(AND(S16="Detectivo",T16="Manual"),"30%",IF(AND(S16="Correctivo",T16="Automático"),"35%",IF(AND(S16="Correctivo",T16="Manual"),"25%",""))))))</f>
        <v>40%</v>
      </c>
      <c r="V16" s="15" t="s">
        <v>65</v>
      </c>
      <c r="W16" s="15" t="s">
        <v>66</v>
      </c>
      <c r="X16" s="15" t="s">
        <v>67</v>
      </c>
      <c r="Y16" s="17">
        <f>IFERROR(IF(R16="Probabilidad",(I16-(+I16*U16)),IF(R16="Impacto",I16,"")),"")</f>
        <v>0.36</v>
      </c>
      <c r="Z16" s="18" t="str">
        <f>IFERROR(IF(Y16="","",IF(Y16&lt;=0.2,"Muy Baja",IF(Y16&lt;=0.4,"Baja",IF(Y16&lt;=0.6,"Media",IF(Y16&lt;=0.8,"Alta","Muy Alta"))))),"")</f>
        <v>Baja</v>
      </c>
      <c r="AA16" s="16">
        <f>+Y16</f>
        <v>0.36</v>
      </c>
      <c r="AB16" s="18" t="str">
        <f>IFERROR(IF(AC16="","",IF(AC16&lt;=0.2,"Leve",IF(AC16&lt;=0.4,"Menor",IF(AC16&lt;=0.6,"Moderado",IF(AC16&lt;=0.8,"Mayor","Catastrófico"))))),"")</f>
        <v>Moderado</v>
      </c>
      <c r="AC16" s="16">
        <f>IFERROR(IF(R16="Impacto",(M16-(+M16*U16)),IF(R16="Probabilidad",M16,"")),"")</f>
        <v>0.6</v>
      </c>
      <c r="AD16" s="19" t="str">
        <f>IFERROR(IF(OR(AND(Z16="Muy Baja",AB16="Leve"),AND(Z16="Muy Baja",AB16="Menor"),AND(Z16="Baja",AB16="Leve")),"Bajo",IF(OR(AND(Z16="Muy baja",AB16="Moderado"),AND(Z16="Baja",AB16="Menor"),AND(Z16="Baja",AB16="Moderado"),AND(Z16="Media",AB16="Leve"),AND(Z16="Media",AB16="Menor"),AND(Z16="Media",AB16="Moderado"),AND(Z16="Alta",AB16="Leve"),AND(Z16="Alta",AB16="Menor")),"Moderado",IF(OR(AND(Z16="Muy Baja",AB16="Mayor"),AND(Z16="Baja",AB16="Mayor"),AND(Z16="Media",AB16="Mayor"),AND(Z16="Alta",AB16="Moderado"),AND(Z16="Alta",AB16="Mayor"),AND(Z16="Muy Alta",AB16="Leve"),AND(Z16="Muy Alta",AB16="Menor"),AND(Z16="Muy Alta",AB16="Moderado"),AND(Z16="Muy Alta",AB16="Mayor")),"Alto",IF(OR(AND(Z16="Muy Baja",AB16="Catastrófico"),AND(Z16="Baja",AB16="Catastrófico"),AND(Z16="Media",AB16="Catastrófico"),AND(Z16="Alta",AB16="Catastrófico"),AND(Z16="Muy Alta",AB16="Catastrófico")),"Extremo","")))),"")</f>
        <v>Moderado</v>
      </c>
      <c r="AE16" s="15" t="s">
        <v>68</v>
      </c>
      <c r="AF16" s="447" t="s">
        <v>747</v>
      </c>
      <c r="AG16" s="447" t="s">
        <v>748</v>
      </c>
      <c r="AH16" s="449">
        <v>46101</v>
      </c>
      <c r="AI16" s="449">
        <v>46101</v>
      </c>
      <c r="AJ16" s="449"/>
      <c r="AK16" s="435" t="s">
        <v>74</v>
      </c>
      <c r="AL16" s="3"/>
    </row>
    <row r="17" spans="1:38" ht="77.400000000000006" x14ac:dyDescent="0.3">
      <c r="A17" s="422"/>
      <c r="B17" s="423"/>
      <c r="C17" s="463"/>
      <c r="D17" s="463"/>
      <c r="E17" s="464"/>
      <c r="F17" s="423"/>
      <c r="G17" s="425"/>
      <c r="H17" s="426"/>
      <c r="I17" s="437"/>
      <c r="J17" s="438"/>
      <c r="K17" s="437">
        <f>IF(NOT(ISERROR(MATCH(J17,_xlfn.ANCHORARRAY(E20),0))),#REF!&amp;"Por favor no seleccionar los criterios de impacto",J17)</f>
        <v>0</v>
      </c>
      <c r="L17" s="440"/>
      <c r="M17" s="442"/>
      <c r="N17" s="444"/>
      <c r="O17" s="11">
        <v>2</v>
      </c>
      <c r="P17" s="22" t="s">
        <v>749</v>
      </c>
      <c r="Q17" s="13" t="s">
        <v>389</v>
      </c>
      <c r="R17" s="14" t="str">
        <f t="shared" si="0"/>
        <v>Probabilidad</v>
      </c>
      <c r="S17" s="15" t="s">
        <v>63</v>
      </c>
      <c r="T17" s="15" t="s">
        <v>64</v>
      </c>
      <c r="U17" s="16" t="str">
        <f t="shared" ref="U17" si="1">IF(AND(S17="Preventivo",T17="Automático"),"50%",IF(AND(S17="Preventivo",T17="Manual"),"40%",IF(AND(S17="Detectivo",T17="Automático"),"40%",IF(AND(S17="Detectivo",T17="Manual"),"30%",IF(AND(S17="Correctivo",T17="Automático"),"35%",IF(AND(S17="Correctivo",T17="Manual"),"25%",""))))))</f>
        <v>40%</v>
      </c>
      <c r="V17" s="15" t="s">
        <v>65</v>
      </c>
      <c r="W17" s="15" t="s">
        <v>66</v>
      </c>
      <c r="X17" s="15" t="s">
        <v>67</v>
      </c>
      <c r="Y17" s="17">
        <f>IFERROR(IF(AND(R16="Probabilidad",R17="Probabilidad"),(AA16-(+AA16*U17)),IF(R17="Probabilidad",(I16-(+I16*U17)),IF(R17="Impacto",AA16,""))),"")</f>
        <v>0.216</v>
      </c>
      <c r="Z17" s="18" t="str">
        <f t="shared" ref="Z17:Z25" si="2">IFERROR(IF(Y17="","",IF(Y17&lt;=0.2,"Muy Baja",IF(Y17&lt;=0.4,"Baja",IF(Y17&lt;=0.6,"Media",IF(Y17&lt;=0.8,"Alta","Muy Alta"))))),"")</f>
        <v>Baja</v>
      </c>
      <c r="AA17" s="16">
        <f t="shared" ref="AA17" si="3">+Y17</f>
        <v>0.216</v>
      </c>
      <c r="AB17" s="18" t="str">
        <f t="shared" ref="AB17:AB25" si="4">IFERROR(IF(AC17="","",IF(AC17&lt;=0.2,"Leve",IF(AC17&lt;=0.4,"Menor",IF(AC17&lt;=0.6,"Moderado",IF(AC17&lt;=0.8,"Mayor","Catastrófico"))))),"")</f>
        <v>Moderado</v>
      </c>
      <c r="AC17" s="16">
        <f>IFERROR(IF(AND(R16="Impacto",R17="Impacto"),(AC16-(+AC16*U17)),IF(R17="Impacto",($M$15-(+$M$15*U17)),IF(R17="Probabilidad",AC16,""))),"")</f>
        <v>0.6</v>
      </c>
      <c r="AD17" s="19" t="str">
        <f t="shared" ref="AD17" si="5">IFERROR(IF(OR(AND(Z17="Muy Baja",AB17="Leve"),AND(Z17="Muy Baja",AB17="Menor"),AND(Z17="Baja",AB17="Leve")),"Bajo",IF(OR(AND(Z17="Muy baja",AB17="Moderado"),AND(Z17="Baja",AB17="Menor"),AND(Z17="Baja",AB17="Moderado"),AND(Z17="Media",AB17="Leve"),AND(Z17="Media",AB17="Menor"),AND(Z17="Media",AB17="Moderado"),AND(Z17="Alta",AB17="Leve"),AND(Z17="Alta",AB17="Menor")),"Moderado",IF(OR(AND(Z17="Muy Baja",AB17="Mayor"),AND(Z17="Baja",AB17="Mayor"),AND(Z17="Media",AB17="Mayor"),AND(Z17="Alta",AB17="Moderado"),AND(Z17="Alta",AB17="Mayor"),AND(Z17="Muy Alta",AB17="Leve"),AND(Z17="Muy Alta",AB17="Menor"),AND(Z17="Muy Alta",AB17="Moderado"),AND(Z17="Muy Alta",AB17="Mayor")),"Alto",IF(OR(AND(Z17="Muy Baja",AB17="Catastrófico"),AND(Z17="Baja",AB17="Catastrófico"),AND(Z17="Media",AB17="Catastrófico"),AND(Z17="Alta",AB17="Catastrófico"),AND(Z17="Muy Alta",AB17="Catastrófico")),"Extremo","")))),"")</f>
        <v>Moderado</v>
      </c>
      <c r="AE17" s="15" t="s">
        <v>68</v>
      </c>
      <c r="AF17" s="448"/>
      <c r="AG17" s="448"/>
      <c r="AH17" s="450"/>
      <c r="AI17" s="450"/>
      <c r="AJ17" s="450"/>
      <c r="AK17" s="436"/>
      <c r="AL17" s="2"/>
    </row>
    <row r="18" spans="1:38" ht="77.400000000000006" x14ac:dyDescent="0.3">
      <c r="A18" s="422">
        <v>2</v>
      </c>
      <c r="B18" s="423" t="s">
        <v>55</v>
      </c>
      <c r="C18" s="465" t="s">
        <v>750</v>
      </c>
      <c r="D18" s="465" t="s">
        <v>751</v>
      </c>
      <c r="E18" s="466" t="s">
        <v>752</v>
      </c>
      <c r="F18" s="423" t="s">
        <v>59</v>
      </c>
      <c r="G18" s="436">
        <v>10</v>
      </c>
      <c r="H18" s="426" t="str">
        <f>IF(G18&lt;=0,"",IF(G18&lt;=2,"Muy Baja",IF(G18&lt;=24,"Baja",IF(G18&lt;=500,"Media",IF(G18&lt;=5000,"Alta","Muy Alta")))))</f>
        <v>Baja</v>
      </c>
      <c r="I18" s="437">
        <f>IF(H18="","",IF(H18="Muy Baja",0.2,IF(H18="Baja",0.4,IF(H18="Media",0.6,IF(H18="Alta",0.8,IF(H18="Muy Alta",1,))))))</f>
        <v>0.4</v>
      </c>
      <c r="J18" s="438" t="s">
        <v>142</v>
      </c>
      <c r="K18" s="437" t="str">
        <f>IF(NOT(ISERROR(MATCH(J18,'[16]Tabla Impacto'!$B$221:$B$223,0))),'[16]Tabla Impacto'!$F$223&amp;"Por favor no seleccionar los criterios de impacto(Afectación Económica o presupuestal y Pérdida Reputacional)",J18)</f>
        <v xml:space="preserve">     El riesgo afecta la imagen de la entidad con algunos usuarios de relevancia frente al logro de los objetivos</v>
      </c>
      <c r="L18" s="426" t="str">
        <f>IF(OR(K18='[16]Tabla Impacto'!$C$11,K18='[16]Tabla Impacto'!$D$11),"Leve",IF(OR(K18='[16]Tabla Impacto'!$C$12,K18='[16]Tabla Impacto'!$D$12),"Menor",IF(OR(K18='[16]Tabla Impacto'!$C$13,K18='[16]Tabla Impacto'!$D$13),"Moderado",IF(OR(K18='[16]Tabla Impacto'!$C$14,K18='[16]Tabla Impacto'!$D$14),"Mayor",IF(OR(K18='[16]Tabla Impacto'!$C$15,K18='[16]Tabla Impacto'!$D$15),"Catastrófico","")))))</f>
        <v>Moderado</v>
      </c>
      <c r="M18" s="437">
        <f>IF(L18="","",IF(L18="Leve",0.2,IF(L18="Menor",0.4,IF(L18="Moderado",0.6,IF(L18="Mayor",0.8,IF(L18="Catastrófico",1,))))))</f>
        <v>0.6</v>
      </c>
      <c r="N18" s="455" t="str">
        <f>IF(OR(AND(H18="Muy Baja",L18="Leve"),AND(H18="Muy Baja",L18="Menor"),AND(H18="Baja",L18="Leve")),"Bajo",IF(OR(AND(H18="Muy baja",L18="Moderado"),AND(H18="Baja",L18="Menor"),AND(H18="Baja",L18="Moderado"),AND(H18="Media",L18="Leve"),AND(H18="Media",L18="Menor"),AND(H18="Media",L18="Moderado"),AND(H18="Alta",L18="Leve"),AND(H18="Alta",L18="Menor")),"Moderado",IF(OR(AND(H18="Muy Baja",L18="Mayor"),AND(H18="Baja",L18="Mayor"),AND(H18="Media",L18="Mayor"),AND(H18="Alta",L18="Moderado"),AND(H18="Alta",L18="Mayor"),AND(H18="Muy Alta",L18="Leve"),AND(H18="Muy Alta",L18="Menor"),AND(H18="Muy Alta",L18="Moderado"),AND(H18="Muy Alta",L18="Mayor")),"Alto",IF(OR(AND(H18="Muy Baja",L18="Catastrófico"),AND(H18="Baja",L18="Catastrófico"),AND(H18="Media",L18="Catastrófico"),AND(H18="Alta",L18="Catastrófico"),AND(H18="Muy Alta",L18="Catastrófico")),"Extremo",""))))</f>
        <v>Moderado</v>
      </c>
      <c r="O18" s="11">
        <v>1</v>
      </c>
      <c r="P18" s="22" t="s">
        <v>753</v>
      </c>
      <c r="Q18" s="13" t="s">
        <v>387</v>
      </c>
      <c r="R18" s="14" t="str">
        <f t="shared" si="0"/>
        <v>Probabilidad</v>
      </c>
      <c r="S18" s="15" t="s">
        <v>63</v>
      </c>
      <c r="T18" s="15" t="s">
        <v>64</v>
      </c>
      <c r="U18" s="16" t="str">
        <f>IF(AND(S18="Preventivo",T18="Automático"),"50%",IF(AND(S18="Preventivo",T18="Manual"),"40%",IF(AND(S18="Detectivo",T18="Automático"),"40%",IF(AND(S18="Detectivo",T18="Manual"),"30%",IF(AND(S18="Correctivo",T18="Automático"),"35%",IF(AND(S18="Correctivo",T18="Manual"),"25%",""))))))</f>
        <v>40%</v>
      </c>
      <c r="V18" s="15" t="s">
        <v>65</v>
      </c>
      <c r="W18" s="15" t="s">
        <v>66</v>
      </c>
      <c r="X18" s="15" t="s">
        <v>67</v>
      </c>
      <c r="Y18" s="17">
        <f>IFERROR(IF(R18="Probabilidad",(I18-(+I18*U18)),IF(R18="Impacto",I18,"")),"")</f>
        <v>0.24</v>
      </c>
      <c r="Z18" s="18" t="str">
        <f>IFERROR(IF(Y18="","",IF(Y18&lt;=0.2,"Muy Baja",IF(Y18&lt;=0.4,"Baja",IF(Y18&lt;=0.6,"Media",IF(Y18&lt;=0.8,"Alta","Muy Alta"))))),"")</f>
        <v>Baja</v>
      </c>
      <c r="AA18" s="16">
        <f>+Y18</f>
        <v>0.24</v>
      </c>
      <c r="AB18" s="18" t="str">
        <f>IFERROR(IF(AC18="","",IF(AC18&lt;=0.2,"Leve",IF(AC18&lt;=0.4,"Menor",IF(AC18&lt;=0.6,"Moderado",IF(AC18&lt;=0.8,"Mayor","Catastrófico"))))),"")</f>
        <v>Moderado</v>
      </c>
      <c r="AC18" s="16">
        <f>IFERROR(IF(R18="Impacto",(M18-(+M18*U18)),IF(R18="Probabilidad",M18,"")),"")</f>
        <v>0.6</v>
      </c>
      <c r="AD18" s="19" t="str">
        <f>IFERROR(IF(OR(AND(Z18="Muy Baja",AB18="Leve"),AND(Z18="Muy Baja",AB18="Menor"),AND(Z18="Baja",AB18="Leve")),"Bajo",IF(OR(AND(Z18="Muy baja",AB18="Moderado"),AND(Z18="Baja",AB18="Menor"),AND(Z18="Baja",AB18="Moderado"),AND(Z18="Media",AB18="Leve"),AND(Z18="Media",AB18="Menor"),AND(Z18="Media",AB18="Moderado"),AND(Z18="Alta",AB18="Leve"),AND(Z18="Alta",AB18="Menor")),"Moderado",IF(OR(AND(Z18="Muy Baja",AB18="Mayor"),AND(Z18="Baja",AB18="Mayor"),AND(Z18="Media",AB18="Mayor"),AND(Z18="Alta",AB18="Moderado"),AND(Z18="Alta",AB18="Mayor"),AND(Z18="Muy Alta",AB18="Leve"),AND(Z18="Muy Alta",AB18="Menor"),AND(Z18="Muy Alta",AB18="Moderado"),AND(Z18="Muy Alta",AB18="Mayor")),"Alto",IF(OR(AND(Z18="Muy Baja",AB18="Catastrófico"),AND(Z18="Baja",AB18="Catastrófico"),AND(Z18="Media",AB18="Catastrófico"),AND(Z18="Alta",AB18="Catastrófico"),AND(Z18="Muy Alta",AB18="Catastrófico")),"Extremo","")))),"")</f>
        <v>Moderado</v>
      </c>
      <c r="AE18" s="15" t="s">
        <v>68</v>
      </c>
      <c r="AF18" s="447" t="s">
        <v>754</v>
      </c>
      <c r="AG18" s="447" t="s">
        <v>755</v>
      </c>
      <c r="AH18" s="449">
        <v>46101</v>
      </c>
      <c r="AI18" s="449">
        <v>46101</v>
      </c>
      <c r="AJ18" s="449"/>
      <c r="AK18" s="435" t="s">
        <v>74</v>
      </c>
      <c r="AL18" s="2"/>
    </row>
    <row r="19" spans="1:38" ht="77.400000000000006" x14ac:dyDescent="0.3">
      <c r="A19" s="422"/>
      <c r="B19" s="423"/>
      <c r="C19" s="463"/>
      <c r="D19" s="463"/>
      <c r="E19" s="464"/>
      <c r="F19" s="423"/>
      <c r="G19" s="425"/>
      <c r="H19" s="426"/>
      <c r="I19" s="437"/>
      <c r="J19" s="438"/>
      <c r="K19" s="437">
        <f>IF(NOT(ISERROR(MATCH(J19,_xlfn.ANCHORARRAY(E22),0))),#REF!&amp;"Por favor no seleccionar los criterios de impacto",J19)</f>
        <v>0</v>
      </c>
      <c r="L19" s="426"/>
      <c r="M19" s="437"/>
      <c r="N19" s="455"/>
      <c r="O19" s="11">
        <v>2</v>
      </c>
      <c r="P19" s="22" t="s">
        <v>749</v>
      </c>
      <c r="Q19" s="13" t="s">
        <v>389</v>
      </c>
      <c r="R19" s="14" t="str">
        <f t="shared" si="0"/>
        <v>Probabilidad</v>
      </c>
      <c r="S19" s="15" t="s">
        <v>63</v>
      </c>
      <c r="T19" s="15" t="s">
        <v>64</v>
      </c>
      <c r="U19" s="16" t="str">
        <f t="shared" ref="U19" si="6">IF(AND(S19="Preventivo",T19="Automático"),"50%",IF(AND(S19="Preventivo",T19="Manual"),"40%",IF(AND(S19="Detectivo",T19="Automático"),"40%",IF(AND(S19="Detectivo",T19="Manual"),"30%",IF(AND(S19="Correctivo",T19="Automático"),"35%",IF(AND(S19="Correctivo",T19="Manual"),"25%",""))))))</f>
        <v>40%</v>
      </c>
      <c r="V19" s="15" t="s">
        <v>65</v>
      </c>
      <c r="W19" s="15" t="s">
        <v>66</v>
      </c>
      <c r="X19" s="15" t="s">
        <v>67</v>
      </c>
      <c r="Y19" s="17">
        <f>IFERROR(IF(AND(R18="Probabilidad",R19="Probabilidad"),(AA18-(+AA18*U19)),IF(R19="Probabilidad",(I18-(+I18*U19)),IF(R19="Impacto",AA18,""))),"")</f>
        <v>0.14399999999999999</v>
      </c>
      <c r="Z19" s="18" t="str">
        <f t="shared" si="2"/>
        <v>Muy Baja</v>
      </c>
      <c r="AA19" s="16">
        <f t="shared" ref="AA19" si="7">+Y19</f>
        <v>0.14399999999999999</v>
      </c>
      <c r="AB19" s="18" t="str">
        <f t="shared" si="4"/>
        <v>Moderado</v>
      </c>
      <c r="AC19" s="16">
        <f>IFERROR(IF(AND(R18="Impacto",R19="Impacto"),(AC16-(+AC16*U19)),IF(R19="Impacto",($M$17-(+$M$17*U19)),IF(R19="Probabilidad",AC16,""))),"")</f>
        <v>0.6</v>
      </c>
      <c r="AD19" s="19" t="str">
        <f t="shared" ref="AD19" si="8">IFERROR(IF(OR(AND(Z19="Muy Baja",AB19="Leve"),AND(Z19="Muy Baja",AB19="Menor"),AND(Z19="Baja",AB19="Leve")),"Bajo",IF(OR(AND(Z19="Muy baja",AB19="Moderado"),AND(Z19="Baja",AB19="Menor"),AND(Z19="Baja",AB19="Moderado"),AND(Z19="Media",AB19="Leve"),AND(Z19="Media",AB19="Menor"),AND(Z19="Media",AB19="Moderado"),AND(Z19="Alta",AB19="Leve"),AND(Z19="Alta",AB19="Menor")),"Moderado",IF(OR(AND(Z19="Muy Baja",AB19="Mayor"),AND(Z19="Baja",AB19="Mayor"),AND(Z19="Media",AB19="Mayor"),AND(Z19="Alta",AB19="Moderado"),AND(Z19="Alta",AB19="Mayor"),AND(Z19="Muy Alta",AB19="Leve"),AND(Z19="Muy Alta",AB19="Menor"),AND(Z19="Muy Alta",AB19="Moderado"),AND(Z19="Muy Alta",AB19="Mayor")),"Alto",IF(OR(AND(Z19="Muy Baja",AB19="Catastrófico"),AND(Z19="Baja",AB19="Catastrófico"),AND(Z19="Media",AB19="Catastrófico"),AND(Z19="Alta",AB19="Catastrófico"),AND(Z19="Muy Alta",AB19="Catastrófico")),"Extremo","")))),"")</f>
        <v>Moderado</v>
      </c>
      <c r="AE19" s="15" t="s">
        <v>68</v>
      </c>
      <c r="AF19" s="448"/>
      <c r="AG19" s="448"/>
      <c r="AH19" s="450"/>
      <c r="AI19" s="450"/>
      <c r="AJ19" s="450"/>
      <c r="AK19" s="436"/>
      <c r="AL19" s="2"/>
    </row>
    <row r="20" spans="1:38" ht="77.400000000000006" x14ac:dyDescent="0.3">
      <c r="A20" s="422">
        <v>3</v>
      </c>
      <c r="B20" s="423" t="s">
        <v>55</v>
      </c>
      <c r="C20" s="463" t="s">
        <v>756</v>
      </c>
      <c r="D20" s="463" t="s">
        <v>757</v>
      </c>
      <c r="E20" s="464" t="s">
        <v>758</v>
      </c>
      <c r="F20" s="423" t="s">
        <v>59</v>
      </c>
      <c r="G20" s="425">
        <v>30</v>
      </c>
      <c r="H20" s="426" t="str">
        <f>IF(G20&lt;=0,"",IF(G20&lt;=2,"Muy Baja",IF(G20&lt;=24,"Baja",IF(G20&lt;=500,"Media",IF(G20&lt;=5000,"Alta","Muy Alta")))))</f>
        <v>Media</v>
      </c>
      <c r="I20" s="437">
        <f>IF(H20="","",IF(H20="Muy Baja",0.2,IF(H20="Baja",0.4,IF(H20="Media",0.6,IF(H20="Alta",0.8,IF(H20="Muy Alta",1,))))))</f>
        <v>0.6</v>
      </c>
      <c r="J20" s="438" t="s">
        <v>142</v>
      </c>
      <c r="K20" s="437" t="str">
        <f>IF(NOT(ISERROR(MATCH(J20,'[16]Tabla Impacto'!$B$221:$B$223,0))),'[16]Tabla Impacto'!$F$223&amp;"Por favor no seleccionar los criterios de impacto(Afectación Económica o presupuestal y Pérdida Reputacional)",J20)</f>
        <v xml:space="preserve">     El riesgo afecta la imagen de la entidad con algunos usuarios de relevancia frente al logro de los objetivos</v>
      </c>
      <c r="L20" s="426" t="str">
        <f>IF(OR(K20='[16]Tabla Impacto'!$C$11,K20='[16]Tabla Impacto'!$D$11),"Leve",IF(OR(K20='[16]Tabla Impacto'!$C$12,K20='[16]Tabla Impacto'!$D$12),"Menor",IF(OR(K20='[16]Tabla Impacto'!$C$13,K20='[16]Tabla Impacto'!$D$13),"Moderado",IF(OR(K20='[16]Tabla Impacto'!$C$14,K20='[16]Tabla Impacto'!$D$14),"Mayor",IF(OR(K20='[16]Tabla Impacto'!$C$15,K20='[16]Tabla Impacto'!$D$15),"Catastrófico","")))))</f>
        <v>Moderado</v>
      </c>
      <c r="M20" s="437">
        <f>IF(L20="","",IF(L20="Leve",0.2,IF(L20="Menor",0.4,IF(L20="Moderado",0.6,IF(L20="Mayor",0.8,IF(L20="Catastrófico",1,))))))</f>
        <v>0.6</v>
      </c>
      <c r="N20" s="455" t="str">
        <f>IF(OR(AND(H20="Muy Baja",L20="Leve"),AND(H20="Muy Baja",L20="Menor"),AND(H20="Baja",L20="Leve")),"Bajo",IF(OR(AND(H20="Muy baja",L20="Moderado"),AND(H20="Baja",L20="Menor"),AND(H20="Baja",L20="Moderado"),AND(H20="Media",L20="Leve"),AND(H20="Media",L20="Menor"),AND(H20="Media",L20="Moderado"),AND(H20="Alta",L20="Leve"),AND(H20="Alta",L20="Menor")),"Moderado",IF(OR(AND(H20="Muy Baja",L20="Mayor"),AND(H20="Baja",L20="Mayor"),AND(H20="Media",L20="Mayor"),AND(H20="Alta",L20="Moderado"),AND(H20="Alta",L20="Mayor"),AND(H20="Muy Alta",L20="Leve"),AND(H20="Muy Alta",L20="Menor"),AND(H20="Muy Alta",L20="Moderado"),AND(H20="Muy Alta",L20="Mayor")),"Alto",IF(OR(AND(H20="Muy Baja",L20="Catastrófico"),AND(H20="Baja",L20="Catastrófico"),AND(H20="Media",L20="Catastrófico"),AND(H20="Alta",L20="Catastrófico"),AND(H20="Muy Alta",L20="Catastrófico")),"Extremo",""))))</f>
        <v>Moderado</v>
      </c>
      <c r="O20" s="11">
        <v>1</v>
      </c>
      <c r="P20" s="22" t="s">
        <v>753</v>
      </c>
      <c r="Q20" s="13" t="s">
        <v>387</v>
      </c>
      <c r="R20" s="14" t="str">
        <f t="shared" si="0"/>
        <v>Probabilidad</v>
      </c>
      <c r="S20" s="15" t="s">
        <v>63</v>
      </c>
      <c r="T20" s="15" t="s">
        <v>64</v>
      </c>
      <c r="U20" s="16" t="str">
        <f>IF(AND(S20="Preventivo",T20="Automático"),"50%",IF(AND(S20="Preventivo",T20="Manual"),"40%",IF(AND(S20="Detectivo",T20="Automático"),"40%",IF(AND(S20="Detectivo",T20="Manual"),"30%",IF(AND(S20="Correctivo",T20="Automático"),"35%",IF(AND(S20="Correctivo",T20="Manual"),"25%",""))))))</f>
        <v>40%</v>
      </c>
      <c r="V20" s="15" t="s">
        <v>65</v>
      </c>
      <c r="W20" s="15" t="s">
        <v>66</v>
      </c>
      <c r="X20" s="15" t="s">
        <v>67</v>
      </c>
      <c r="Y20" s="17">
        <f>IFERROR(IF(R20="Probabilidad",(I20-(+I20*U20)),IF(R20="Impacto",I20,"")),"")</f>
        <v>0.36</v>
      </c>
      <c r="Z20" s="18" t="str">
        <f>IFERROR(IF(Y20="","",IF(Y20&lt;=0.2,"Muy Baja",IF(Y20&lt;=0.4,"Baja",IF(Y20&lt;=0.6,"Media",IF(Y20&lt;=0.8,"Alta","Muy Alta"))))),"")</f>
        <v>Baja</v>
      </c>
      <c r="AA20" s="16">
        <f>+Y20</f>
        <v>0.36</v>
      </c>
      <c r="AB20" s="18" t="str">
        <f>IFERROR(IF(AC20="","",IF(AC20&lt;=0.2,"Leve",IF(AC20&lt;=0.4,"Menor",IF(AC20&lt;=0.6,"Moderado",IF(AC20&lt;=0.8,"Mayor","Catastrófico"))))),"")</f>
        <v>Moderado</v>
      </c>
      <c r="AC20" s="16">
        <f>IFERROR(IF(R20="Impacto",(M20-(+M20*U20)),IF(R20="Probabilidad",M20,"")),"")</f>
        <v>0.6</v>
      </c>
      <c r="AD20" s="19" t="str">
        <f>IFERROR(IF(OR(AND(Z20="Muy Baja",AB20="Leve"),AND(Z20="Muy Baja",AB20="Menor"),AND(Z20="Baja",AB20="Leve")),"Bajo",IF(OR(AND(Z20="Muy baja",AB20="Moderado"),AND(Z20="Baja",AB20="Menor"),AND(Z20="Baja",AB20="Moderado"),AND(Z20="Media",AB20="Leve"),AND(Z20="Media",AB20="Menor"),AND(Z20="Media",AB20="Moderado"),AND(Z20="Alta",AB20="Leve"),AND(Z20="Alta",AB20="Menor")),"Moderado",IF(OR(AND(Z20="Muy Baja",AB20="Mayor"),AND(Z20="Baja",AB20="Mayor"),AND(Z20="Media",AB20="Mayor"),AND(Z20="Alta",AB20="Moderado"),AND(Z20="Alta",AB20="Mayor"),AND(Z20="Muy Alta",AB20="Leve"),AND(Z20="Muy Alta",AB20="Menor"),AND(Z20="Muy Alta",AB20="Moderado"),AND(Z20="Muy Alta",AB20="Mayor")),"Alto",IF(OR(AND(Z20="Muy Baja",AB20="Catastrófico"),AND(Z20="Baja",AB20="Catastrófico"),AND(Z20="Media",AB20="Catastrófico"),AND(Z20="Alta",AB20="Catastrófico"),AND(Z20="Muy Alta",AB20="Catastrófico")),"Extremo","")))),"")</f>
        <v>Moderado</v>
      </c>
      <c r="AE20" s="15" t="s">
        <v>68</v>
      </c>
      <c r="AF20" s="447" t="s">
        <v>759</v>
      </c>
      <c r="AG20" s="447" t="s">
        <v>755</v>
      </c>
      <c r="AH20" s="449">
        <v>46101</v>
      </c>
      <c r="AI20" s="449">
        <v>46101</v>
      </c>
      <c r="AJ20" s="597"/>
      <c r="AK20" s="8" t="s">
        <v>74</v>
      </c>
      <c r="AL20" s="2"/>
    </row>
    <row r="21" spans="1:38" ht="77.400000000000006" x14ac:dyDescent="0.3">
      <c r="A21" s="422"/>
      <c r="B21" s="423"/>
      <c r="C21" s="463"/>
      <c r="D21" s="463"/>
      <c r="E21" s="464"/>
      <c r="F21" s="423"/>
      <c r="G21" s="425"/>
      <c r="H21" s="426"/>
      <c r="I21" s="437"/>
      <c r="J21" s="438"/>
      <c r="K21" s="437">
        <f>IF(NOT(ISERROR(MATCH(J21,_xlfn.ANCHORARRAY(E24),0))),#REF!&amp;"Por favor no seleccionar los criterios de impacto",J21)</f>
        <v>0</v>
      </c>
      <c r="L21" s="426"/>
      <c r="M21" s="437"/>
      <c r="N21" s="455"/>
      <c r="O21" s="11">
        <v>2</v>
      </c>
      <c r="P21" s="22" t="s">
        <v>749</v>
      </c>
      <c r="Q21" s="13" t="s">
        <v>389</v>
      </c>
      <c r="R21" s="14" t="str">
        <f t="shared" si="0"/>
        <v>Probabilidad</v>
      </c>
      <c r="S21" s="15" t="s">
        <v>63</v>
      </c>
      <c r="T21" s="15" t="s">
        <v>64</v>
      </c>
      <c r="U21" s="16" t="str">
        <f t="shared" ref="U21" si="9">IF(AND(S21="Preventivo",T21="Automático"),"50%",IF(AND(S21="Preventivo",T21="Manual"),"40%",IF(AND(S21="Detectivo",T21="Automático"),"40%",IF(AND(S21="Detectivo",T21="Manual"),"30%",IF(AND(S21="Correctivo",T21="Automático"),"35%",IF(AND(S21="Correctivo",T21="Manual"),"25%",""))))))</f>
        <v>40%</v>
      </c>
      <c r="V21" s="15" t="s">
        <v>65</v>
      </c>
      <c r="W21" s="15" t="s">
        <v>66</v>
      </c>
      <c r="X21" s="15" t="s">
        <v>67</v>
      </c>
      <c r="Y21" s="25">
        <f>IFERROR(IF(AND(R20="Probabilidad",R21="Probabilidad"),(AA20-(+AA20*U21)),IF(R21="Probabilidad",(I20-(+I20*U21)),IF(R21="Impacto",AA20,""))),"")</f>
        <v>0.216</v>
      </c>
      <c r="Z21" s="18" t="str">
        <f t="shared" si="2"/>
        <v>Baja</v>
      </c>
      <c r="AA21" s="16">
        <f t="shared" ref="AA21" si="10">+Y21</f>
        <v>0.216</v>
      </c>
      <c r="AB21" s="18" t="str">
        <f t="shared" si="4"/>
        <v>Moderado</v>
      </c>
      <c r="AC21" s="16">
        <f>IFERROR(IF(AND(R20="Impacto",R21="Impacto"),(AC18-(+AC18*U21)),IF(R21="Impacto",($M$19-(+$M$19*U21)),IF(R21="Probabilidad",AC18,""))),"")</f>
        <v>0.6</v>
      </c>
      <c r="AD21" s="19" t="str">
        <f t="shared" ref="AD21" si="11">IFERROR(IF(OR(AND(Z21="Muy Baja",AB21="Leve"),AND(Z21="Muy Baja",AB21="Menor"),AND(Z21="Baja",AB21="Leve")),"Bajo",IF(OR(AND(Z21="Muy baja",AB21="Moderado"),AND(Z21="Baja",AB21="Menor"),AND(Z21="Baja",AB21="Moderado"),AND(Z21="Media",AB21="Leve"),AND(Z21="Media",AB21="Menor"),AND(Z21="Media",AB21="Moderado"),AND(Z21="Alta",AB21="Leve"),AND(Z21="Alta",AB21="Menor")),"Moderado",IF(OR(AND(Z21="Muy Baja",AB21="Mayor"),AND(Z21="Baja",AB21="Mayor"),AND(Z21="Media",AB21="Mayor"),AND(Z21="Alta",AB21="Moderado"),AND(Z21="Alta",AB21="Mayor"),AND(Z21="Muy Alta",AB21="Leve"),AND(Z21="Muy Alta",AB21="Menor"),AND(Z21="Muy Alta",AB21="Moderado"),AND(Z21="Muy Alta",AB21="Mayor")),"Alto",IF(OR(AND(Z21="Muy Baja",AB21="Catastrófico"),AND(Z21="Baja",AB21="Catastrófico"),AND(Z21="Media",AB21="Catastrófico"),AND(Z21="Alta",AB21="Catastrófico"),AND(Z21="Muy Alta",AB21="Catastrófico")),"Extremo","")))),"")</f>
        <v>Moderado</v>
      </c>
      <c r="AE21" s="15" t="s">
        <v>68</v>
      </c>
      <c r="AF21" s="448"/>
      <c r="AG21" s="448"/>
      <c r="AH21" s="450"/>
      <c r="AI21" s="450"/>
      <c r="AJ21" s="598"/>
      <c r="AK21" s="8" t="s">
        <v>74</v>
      </c>
      <c r="AL21" s="2"/>
    </row>
    <row r="22" spans="1:38" ht="77.400000000000006" x14ac:dyDescent="0.3">
      <c r="A22" s="422">
        <v>4</v>
      </c>
      <c r="B22" s="423" t="s">
        <v>55</v>
      </c>
      <c r="C22" s="463" t="s">
        <v>760</v>
      </c>
      <c r="D22" s="463" t="s">
        <v>761</v>
      </c>
      <c r="E22" s="464" t="s">
        <v>762</v>
      </c>
      <c r="F22" s="423" t="s">
        <v>80</v>
      </c>
      <c r="G22" s="425">
        <v>10</v>
      </c>
      <c r="H22" s="440" t="str">
        <f>IF(G22&lt;=0,"",IF(G22&lt;=2,"Muy Baja",IF(G22&lt;=24,"Baja",IF(G22&lt;=500,"Media",IF(G22&lt;=5000,"Alta","Muy Alta")))))</f>
        <v>Baja</v>
      </c>
      <c r="I22" s="442">
        <f>IF(H22="","",IF(H22="Muy Baja",0.2,IF(H22="Baja",0.4,IF(H22="Media",0.6,IF(H22="Alta",0.8,IF(H22="Muy Alta",1,))))))</f>
        <v>0.4</v>
      </c>
      <c r="J22" s="438" t="s">
        <v>60</v>
      </c>
      <c r="K22" s="442" t="str">
        <f>IF(NOT(ISERROR(MATCH(J22,'[16]Tabla Impacto'!$B$221:$B$223,0))),'[16]Tabla Impacto'!$F$223&amp;"Por favor no seleccionar los criterios de impacto(Afectación Económica o presupuestal y Pérdida Reputacional)",J22)</f>
        <v xml:space="preserve">     El riesgo afecta la imagen de alguna área de la organización</v>
      </c>
      <c r="L22" s="440" t="str">
        <f>IF(OR(K22='[16]Tabla Impacto'!$C$11,K22='[16]Tabla Impacto'!$D$11),"Leve",IF(OR(K22='[16]Tabla Impacto'!$C$12,K22='[16]Tabla Impacto'!$D$12),"Menor",IF(OR(K22='[16]Tabla Impacto'!$C$13,K22='[16]Tabla Impacto'!$D$13),"Moderado",IF(OR(K22='[16]Tabla Impacto'!$C$14,K22='[16]Tabla Impacto'!$D$14),"Mayor",IF(OR(K22='[16]Tabla Impacto'!$C$15,K22='[16]Tabla Impacto'!$D$15),"Catastrófico","")))))</f>
        <v>Leve</v>
      </c>
      <c r="M22" s="442">
        <f>IF(L22="","",IF(L22="Leve",0.2,IF(L22="Menor",0.4,IF(L22="Moderado",0.6,IF(L22="Mayor",0.8,IF(L22="Catastrófico",1,))))))</f>
        <v>0.2</v>
      </c>
      <c r="N22" s="44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Bajo</v>
      </c>
      <c r="O22" s="26">
        <v>1</v>
      </c>
      <c r="P22" s="22" t="s">
        <v>763</v>
      </c>
      <c r="Q22" s="13" t="s">
        <v>764</v>
      </c>
      <c r="R22" s="14" t="str">
        <f t="shared" si="0"/>
        <v>Probabilidad</v>
      </c>
      <c r="S22" s="15" t="s">
        <v>63</v>
      </c>
      <c r="T22" s="15" t="s">
        <v>64</v>
      </c>
      <c r="U22" s="16" t="str">
        <f>IF(AND(S22="Preventivo",T22="Automático"),"50%",IF(AND(S22="Preventivo",T22="Manual"),"40%",IF(AND(S22="Detectivo",T22="Automático"),"40%",IF(AND(S22="Detectivo",T22="Manual"),"30%",IF(AND(S22="Correctivo",T22="Automático"),"35%",IF(AND(S22="Correctivo",T22="Manual"),"25%",""))))))</f>
        <v>40%</v>
      </c>
      <c r="V22" s="15" t="s">
        <v>65</v>
      </c>
      <c r="W22" s="15" t="s">
        <v>66</v>
      </c>
      <c r="X22" s="15" t="s">
        <v>67</v>
      </c>
      <c r="Y22" s="17">
        <f>IFERROR(IF(R22="Probabilidad",(I22-(+I22*U22)),IF(R22="Impacto",I22,"")),"")</f>
        <v>0.24</v>
      </c>
      <c r="Z22" s="18" t="str">
        <f>IFERROR(IF(Y22="","",IF(Y22&lt;=0.2,"Muy Baja",IF(Y22&lt;=0.4,"Baja",IF(Y22&lt;=0.6,"Media",IF(Y22&lt;=0.8,"Alta","Muy Alta"))))),"")</f>
        <v>Baja</v>
      </c>
      <c r="AA22" s="16">
        <f>+Y22</f>
        <v>0.24</v>
      </c>
      <c r="AB22" s="18" t="str">
        <f>IFERROR(IF(AC22="","",IF(AC22&lt;=0.2,"Leve",IF(AC22&lt;=0.4,"Menor",IF(AC22&lt;=0.6,"Moderado",IF(AC22&lt;=0.8,"Mayor","Catastrófico"))))),"")</f>
        <v>Leve</v>
      </c>
      <c r="AC22" s="16">
        <f>IFERROR(IF(R22="Impacto",(M22-(+M22*U22)),IF(R22="Probabilidad",M22,"")),"")</f>
        <v>0.2</v>
      </c>
      <c r="AD22" s="19" t="str">
        <f>IFERROR(IF(OR(AND(Z22="Muy Baja",AB22="Leve"),AND(Z22="Muy Baja",AB22="Menor"),AND(Z22="Baja",AB22="Leve")),"Bajo",IF(OR(AND(Z22="Muy baja",AB22="Moderado"),AND(Z22="Baja",AB22="Menor"),AND(Z22="Baja",AB22="Moderado"),AND(Z22="Media",AB22="Leve"),AND(Z22="Media",AB22="Menor"),AND(Z22="Media",AB22="Moderado"),AND(Z22="Alta",AB22="Leve"),AND(Z22="Alta",AB22="Menor")),"Moderado",IF(OR(AND(Z22="Muy Baja",AB22="Mayor"),AND(Z22="Baja",AB22="Mayor"),AND(Z22="Media",AB22="Mayor"),AND(Z22="Alta",AB22="Moderado"),AND(Z22="Alta",AB22="Mayor"),AND(Z22="Muy Alta",AB22="Leve"),AND(Z22="Muy Alta",AB22="Menor"),AND(Z22="Muy Alta",AB22="Moderado"),AND(Z22="Muy Alta",AB22="Mayor")),"Alto",IF(OR(AND(Z22="Muy Baja",AB22="Catastrófico"),AND(Z22="Baja",AB22="Catastrófico"),AND(Z22="Media",AB22="Catastrófico"),AND(Z22="Alta",AB22="Catastrófico"),AND(Z22="Muy Alta",AB22="Catastrófico")),"Extremo","")))),"")</f>
        <v>Bajo</v>
      </c>
      <c r="AE22" s="15" t="s">
        <v>68</v>
      </c>
      <c r="AF22" s="447" t="s">
        <v>765</v>
      </c>
      <c r="AG22" s="447" t="s">
        <v>766</v>
      </c>
      <c r="AH22" s="449">
        <v>46101</v>
      </c>
      <c r="AI22" s="449"/>
      <c r="AJ22" s="449"/>
      <c r="AK22" s="435" t="s">
        <v>74</v>
      </c>
      <c r="AL22" s="2"/>
    </row>
    <row r="23" spans="1:38" ht="96.6" x14ac:dyDescent="0.3">
      <c r="A23" s="422"/>
      <c r="B23" s="423"/>
      <c r="C23" s="463"/>
      <c r="D23" s="463"/>
      <c r="E23" s="464"/>
      <c r="F23" s="423"/>
      <c r="G23" s="425"/>
      <c r="H23" s="426"/>
      <c r="I23" s="437"/>
      <c r="J23" s="438"/>
      <c r="K23" s="437">
        <f>IF(NOT(ISERROR(MATCH(J23,_xlfn.ANCHORARRAY(#REF!),0))),#REF!&amp;"Por favor no seleccionar los criterios de impacto",J23)</f>
        <v>0</v>
      </c>
      <c r="L23" s="426"/>
      <c r="M23" s="437"/>
      <c r="N23" s="455"/>
      <c r="O23" s="11">
        <v>2</v>
      </c>
      <c r="P23" s="22" t="s">
        <v>767</v>
      </c>
      <c r="Q23" s="13" t="s">
        <v>767</v>
      </c>
      <c r="R23" s="14" t="str">
        <f t="shared" si="0"/>
        <v>Probabilidad</v>
      </c>
      <c r="S23" s="15" t="s">
        <v>63</v>
      </c>
      <c r="T23" s="15" t="s">
        <v>64</v>
      </c>
      <c r="U23" s="16" t="str">
        <f t="shared" ref="U23" si="12">IF(AND(S23="Preventivo",T23="Automático"),"50%",IF(AND(S23="Preventivo",T23="Manual"),"40%",IF(AND(S23="Detectivo",T23="Automático"),"40%",IF(AND(S23="Detectivo",T23="Manual"),"30%",IF(AND(S23="Correctivo",T23="Automático"),"35%",IF(AND(S23="Correctivo",T23="Manual"),"25%",""))))))</f>
        <v>40%</v>
      </c>
      <c r="V23" s="15" t="s">
        <v>65</v>
      </c>
      <c r="W23" s="15" t="s">
        <v>66</v>
      </c>
      <c r="X23" s="15" t="s">
        <v>67</v>
      </c>
      <c r="Y23" s="17">
        <f>IFERROR(IF(AND(R22="Probabilidad",R23="Probabilidad"),(AA22-(+AA22*U23)),IF(R23="Probabilidad",(I22-(+I22*U23)),IF(R23="Impacto",AA22,""))),"")</f>
        <v>0.14399999999999999</v>
      </c>
      <c r="Z23" s="18" t="str">
        <f t="shared" si="2"/>
        <v>Muy Baja</v>
      </c>
      <c r="AA23" s="16">
        <f t="shared" ref="AA23" si="13">+Y23</f>
        <v>0.14399999999999999</v>
      </c>
      <c r="AB23" s="18" t="str">
        <f t="shared" si="4"/>
        <v>Moderado</v>
      </c>
      <c r="AC23" s="16">
        <f>IFERROR(IF(AND(R22="Impacto",R23="Impacto"),(AC20-(+AC20*U23)),IF(R23="Impacto",($M$21-(+$M$21*U23)),IF(R23="Probabilidad",AC20,""))),"")</f>
        <v>0.6</v>
      </c>
      <c r="AD23" s="19" t="str">
        <f t="shared" ref="AD23" si="14">IFERROR(IF(OR(AND(Z23="Muy Baja",AB23="Leve"),AND(Z23="Muy Baja",AB23="Menor"),AND(Z23="Baja",AB23="Leve")),"Bajo",IF(OR(AND(Z23="Muy baja",AB23="Moderado"),AND(Z23="Baja",AB23="Menor"),AND(Z23="Baja",AB23="Moderado"),AND(Z23="Media",AB23="Leve"),AND(Z23="Media",AB23="Menor"),AND(Z23="Media",AB23="Moderado"),AND(Z23="Alta",AB23="Leve"),AND(Z23="Alta",AB23="Menor")),"Moderado",IF(OR(AND(Z23="Muy Baja",AB23="Mayor"),AND(Z23="Baja",AB23="Mayor"),AND(Z23="Media",AB23="Mayor"),AND(Z23="Alta",AB23="Moderado"),AND(Z23="Alta",AB23="Mayor"),AND(Z23="Muy Alta",AB23="Leve"),AND(Z23="Muy Alta",AB23="Menor"),AND(Z23="Muy Alta",AB23="Moderado"),AND(Z23="Muy Alta",AB23="Mayor")),"Alto",IF(OR(AND(Z23="Muy Baja",AB23="Catastrófico"),AND(Z23="Baja",AB23="Catastrófico"),AND(Z23="Media",AB23="Catastrófico"),AND(Z23="Alta",AB23="Catastrófico"),AND(Z23="Muy Alta",AB23="Catastrófico")),"Extremo","")))),"")</f>
        <v>Moderado</v>
      </c>
      <c r="AE23" s="15" t="s">
        <v>68</v>
      </c>
      <c r="AF23" s="448"/>
      <c r="AG23" s="448"/>
      <c r="AH23" s="450"/>
      <c r="AI23" s="450"/>
      <c r="AJ23" s="450"/>
      <c r="AK23" s="436"/>
      <c r="AL23" s="2"/>
    </row>
    <row r="24" spans="1:38" ht="77.400000000000006" x14ac:dyDescent="0.3">
      <c r="A24" s="422">
        <v>5</v>
      </c>
      <c r="B24" s="423" t="s">
        <v>55</v>
      </c>
      <c r="C24" s="463" t="s">
        <v>768</v>
      </c>
      <c r="D24" s="463" t="s">
        <v>769</v>
      </c>
      <c r="E24" s="464" t="s">
        <v>770</v>
      </c>
      <c r="F24" s="423" t="s">
        <v>131</v>
      </c>
      <c r="G24" s="425">
        <v>50</v>
      </c>
      <c r="H24" s="426" t="str">
        <f>IF(G24&lt;=0,"",IF(G24&lt;=2,"Muy Baja",IF(G24&lt;=24,"Baja",IF(G24&lt;=500,"Media",IF(G24&lt;=5000,"Alta","Muy Alta")))))</f>
        <v>Media</v>
      </c>
      <c r="I24" s="437">
        <f>IF(H24="","",IF(H24="Muy Baja",0.2,IF(H24="Baja",0.4,IF(H24="Media",0.6,IF(H24="Alta",0.8,IF(H24="Muy Alta",1,))))))</f>
        <v>0.6</v>
      </c>
      <c r="J24" s="438" t="s">
        <v>60</v>
      </c>
      <c r="K24" s="442" t="str">
        <f>IF(NOT(ISERROR(MATCH(J24,'[16]Tabla Impacto'!$B$221:$B$223,0))),'[16]Tabla Impacto'!$F$223&amp;"Por favor no seleccionar los criterios de impacto(Afectación Económica o presupuestal y Pérdida Reputacional)",J24)</f>
        <v xml:space="preserve">     El riesgo afecta la imagen de alguna área de la organización</v>
      </c>
      <c r="L24" s="426" t="str">
        <f>IF(OR(K24='[16]Tabla Impacto'!$C$11,K24='[16]Tabla Impacto'!$D$11),"Leve",IF(OR(K24='[16]Tabla Impacto'!$C$12,K24='[16]Tabla Impacto'!$D$12),"Menor",IF(OR(K24='[16]Tabla Impacto'!$C$13,K24='[16]Tabla Impacto'!$D$13),"Moderado",IF(OR(K24='[16]Tabla Impacto'!$C$14,K24='[16]Tabla Impacto'!$D$14),"Mayor",IF(OR(K24='[16]Tabla Impacto'!$C$15,K24='[16]Tabla Impacto'!$D$15),"Catastrófico","")))))</f>
        <v>Leve</v>
      </c>
      <c r="M24" s="437">
        <f>IF(L24="","",IF(L24="Leve",0.2,IF(L24="Menor",0.4,IF(L24="Moderado",0.6,IF(L24="Mayor",0.8,IF(L24="Catastrófico",1,))))))</f>
        <v>0.2</v>
      </c>
      <c r="N24" s="455" t="str">
        <f>IF(OR(AND(H24="Muy Baja",L24="Leve"),AND(H24="Muy Baja",L24="Menor"),AND(H24="Baja",L24="Leve")),"Bajo",IF(OR(AND(H24="Muy baja",L24="Moderado"),AND(H24="Baja",L24="Menor"),AND(H24="Baja",L24="Moderado"),AND(H24="Media",L24="Leve"),AND(H24="Media",L24="Menor"),AND(H24="Media",L24="Moderado"),AND(H24="Alta",L24="Leve"),AND(H24="Alta",L24="Menor")),"Moderado",IF(OR(AND(H24="Muy Baja",L24="Mayor"),AND(H24="Baja",L24="Mayor"),AND(H24="Media",L24="Mayor"),AND(H24="Alta",L24="Moderado"),AND(H24="Alta",L24="Mayor"),AND(H24="Muy Alta",L24="Leve"),AND(H24="Muy Alta",L24="Menor"),AND(H24="Muy Alta",L24="Moderado"),AND(H24="Muy Alta",L24="Mayor")),"Alto",IF(OR(AND(H24="Muy Baja",L24="Catastrófico"),AND(H24="Baja",L24="Catastrófico"),AND(H24="Media",L24="Catastrófico"),AND(H24="Alta",L24="Catastrófico"),AND(H24="Muy Alta",L24="Catastrófico")),"Extremo",""))))</f>
        <v>Moderado</v>
      </c>
      <c r="O24" s="11">
        <v>1</v>
      </c>
      <c r="P24" s="22" t="s">
        <v>771</v>
      </c>
      <c r="Q24" s="24" t="s">
        <v>772</v>
      </c>
      <c r="R24" s="14" t="str">
        <f t="shared" si="0"/>
        <v>Probabilidad</v>
      </c>
      <c r="S24" s="15" t="s">
        <v>63</v>
      </c>
      <c r="T24" s="15" t="s">
        <v>64</v>
      </c>
      <c r="U24" s="16" t="str">
        <f>IF(AND(S24="Preventivo",T24="Automático"),"50%",IF(AND(S24="Preventivo",T24="Manual"),"40%",IF(AND(S24="Detectivo",T24="Automático"),"40%",IF(AND(S24="Detectivo",T24="Manual"),"30%",IF(AND(S24="Correctivo",T24="Automático"),"35%",IF(AND(S24="Correctivo",T24="Manual"),"25%",""))))))</f>
        <v>40%</v>
      </c>
      <c r="V24" s="15" t="s">
        <v>65</v>
      </c>
      <c r="W24" s="15" t="s">
        <v>66</v>
      </c>
      <c r="X24" s="15" t="s">
        <v>67</v>
      </c>
      <c r="Y24" s="17">
        <f>IFERROR(IF(R24="Probabilidad",(I24-(+I24*U24)),IF(R24="Impacto",I24,"")),"")</f>
        <v>0.36</v>
      </c>
      <c r="Z24" s="18" t="str">
        <f>IFERROR(IF(Y24="","",IF(Y24&lt;=0.2,"Muy Baja",IF(Y24&lt;=0.4,"Baja",IF(Y24&lt;=0.6,"Media",IF(Y24&lt;=0.8,"Alta","Muy Alta"))))),"")</f>
        <v>Baja</v>
      </c>
      <c r="AA24" s="16">
        <f>+Y24</f>
        <v>0.36</v>
      </c>
      <c r="AB24" s="18" t="str">
        <f>IFERROR(IF(AC24="","",IF(AC24&lt;=0.2,"Leve",IF(AC24&lt;=0.4,"Menor",IF(AC24&lt;=0.6,"Moderado",IF(AC24&lt;=0.8,"Mayor","Catastrófico"))))),"")</f>
        <v>Leve</v>
      </c>
      <c r="AC24" s="16">
        <f>IFERROR(IF(R24="Impacto",(M24-(+M24*U24)),IF(R24="Probabilidad",M24,"")),"")</f>
        <v>0.2</v>
      </c>
      <c r="AD24" s="19" t="str">
        <f>IFERROR(IF(OR(AND(Z24="Muy Baja",AB24="Leve"),AND(Z24="Muy Baja",AB24="Menor"),AND(Z24="Baja",AB24="Leve")),"Bajo",IF(OR(AND(Z24="Muy baja",AB24="Moderado"),AND(Z24="Baja",AB24="Menor"),AND(Z24="Baja",AB24="Moderado"),AND(Z24="Media",AB24="Leve"),AND(Z24="Media",AB24="Menor"),AND(Z24="Media",AB24="Moderado"),AND(Z24="Alta",AB24="Leve"),AND(Z24="Alta",AB24="Menor")),"Moderado",IF(OR(AND(Z24="Muy Baja",AB24="Mayor"),AND(Z24="Baja",AB24="Mayor"),AND(Z24="Media",AB24="Mayor"),AND(Z24="Alta",AB24="Moderado"),AND(Z24="Alta",AB24="Mayor"),AND(Z24="Muy Alta",AB24="Leve"),AND(Z24="Muy Alta",AB24="Menor"),AND(Z24="Muy Alta",AB24="Moderado"),AND(Z24="Muy Alta",AB24="Mayor")),"Alto",IF(OR(AND(Z24="Muy Baja",AB24="Catastrófico"),AND(Z24="Baja",AB24="Catastrófico"),AND(Z24="Media",AB24="Catastrófico"),AND(Z24="Alta",AB24="Catastrófico"),AND(Z24="Muy Alta",AB24="Catastrófico")),"Extremo","")))),"")</f>
        <v>Bajo</v>
      </c>
      <c r="AE24" s="15" t="s">
        <v>68</v>
      </c>
      <c r="AF24" s="447" t="s">
        <v>773</v>
      </c>
      <c r="AG24" s="447" t="s">
        <v>774</v>
      </c>
      <c r="AH24" s="449">
        <v>46101</v>
      </c>
      <c r="AI24" s="449">
        <v>46101</v>
      </c>
      <c r="AJ24" s="597"/>
      <c r="AK24" s="8" t="s">
        <v>74</v>
      </c>
      <c r="AL24" s="2"/>
    </row>
    <row r="25" spans="1:38" ht="77.400000000000006" x14ac:dyDescent="0.3">
      <c r="A25" s="422"/>
      <c r="B25" s="423"/>
      <c r="C25" s="463"/>
      <c r="D25" s="463"/>
      <c r="E25" s="464"/>
      <c r="F25" s="423"/>
      <c r="G25" s="425"/>
      <c r="H25" s="426"/>
      <c r="I25" s="437"/>
      <c r="J25" s="438"/>
      <c r="K25" s="437">
        <f>IF(NOT(ISERROR(MATCH(J25,_xlfn.ANCHORARRAY(#REF!),0))),#REF!&amp;"Por favor no seleccionar los criterios de impacto",J25)</f>
        <v>0</v>
      </c>
      <c r="L25" s="426"/>
      <c r="M25" s="437"/>
      <c r="N25" s="455"/>
      <c r="O25" s="11">
        <v>2</v>
      </c>
      <c r="P25" s="275" t="s">
        <v>775</v>
      </c>
      <c r="Q25" s="24" t="s">
        <v>776</v>
      </c>
      <c r="R25" s="96" t="str">
        <f t="shared" si="0"/>
        <v>Probabilidad</v>
      </c>
      <c r="S25" s="15" t="s">
        <v>63</v>
      </c>
      <c r="T25" s="15" t="s">
        <v>64</v>
      </c>
      <c r="U25" s="16" t="str">
        <f t="shared" ref="U25" si="15">IF(AND(S25="Preventivo",T25="Automático"),"50%",IF(AND(S25="Preventivo",T25="Manual"),"40%",IF(AND(S25="Detectivo",T25="Automático"),"40%",IF(AND(S25="Detectivo",T25="Manual"),"30%",IF(AND(S25="Correctivo",T25="Automático"),"35%",IF(AND(S25="Correctivo",T25="Manual"),"25%",""))))))</f>
        <v>40%</v>
      </c>
      <c r="V25" s="15" t="s">
        <v>65</v>
      </c>
      <c r="W25" s="15" t="s">
        <v>66</v>
      </c>
      <c r="X25" s="15" t="s">
        <v>67</v>
      </c>
      <c r="Y25" s="17">
        <f>IFERROR(IF(AND(R24="Probabilidad",R25="Probabilidad"),(AA24-(+AA24*U25)),IF(R25="Probabilidad",(I24-(+I24*U25)),IF(R25="Impacto",AA24,""))),"")</f>
        <v>0.216</v>
      </c>
      <c r="Z25" s="18" t="str">
        <f t="shared" si="2"/>
        <v>Baja</v>
      </c>
      <c r="AA25" s="16">
        <f t="shared" ref="AA25" si="16">+Y25</f>
        <v>0.216</v>
      </c>
      <c r="AB25" s="18" t="str">
        <f t="shared" si="4"/>
        <v>Leve</v>
      </c>
      <c r="AC25" s="16">
        <f>IFERROR(IF(AND(R24="Impacto",R25="Impacto"),(AC22-(+AC22*U25)),IF(R25="Impacto",($M$23-(+$M$23*U25)),IF(R25="Probabilidad",AC22,""))),"")</f>
        <v>0.2</v>
      </c>
      <c r="AD25" s="19" t="str">
        <f t="shared" ref="AD25" si="17">IFERROR(IF(OR(AND(Z25="Muy Baja",AB25="Leve"),AND(Z25="Muy Baja",AB25="Menor"),AND(Z25="Baja",AB25="Leve")),"Bajo",IF(OR(AND(Z25="Muy baja",AB25="Moderado"),AND(Z25="Baja",AB25="Menor"),AND(Z25="Baja",AB25="Moderado"),AND(Z25="Media",AB25="Leve"),AND(Z25="Media",AB25="Menor"),AND(Z25="Media",AB25="Moderado"),AND(Z25="Alta",AB25="Leve"),AND(Z25="Alta",AB25="Menor")),"Moderado",IF(OR(AND(Z25="Muy Baja",AB25="Mayor"),AND(Z25="Baja",AB25="Mayor"),AND(Z25="Media",AB25="Mayor"),AND(Z25="Alta",AB25="Moderado"),AND(Z25="Alta",AB25="Mayor"),AND(Z25="Muy Alta",AB25="Leve"),AND(Z25="Muy Alta",AB25="Menor"),AND(Z25="Muy Alta",AB25="Moderado"),AND(Z25="Muy Alta",AB25="Mayor")),"Alto",IF(OR(AND(Z25="Muy Baja",AB25="Catastrófico"),AND(Z25="Baja",AB25="Catastrófico"),AND(Z25="Media",AB25="Catastrófico"),AND(Z25="Alta",AB25="Catastrófico"),AND(Z25="Muy Alta",AB25="Catastrófico")),"Extremo","")))),"")</f>
        <v>Bajo</v>
      </c>
      <c r="AE25" s="15" t="s">
        <v>68</v>
      </c>
      <c r="AF25" s="448"/>
      <c r="AG25" s="448"/>
      <c r="AH25" s="450"/>
      <c r="AI25" s="450"/>
      <c r="AJ25" s="598"/>
      <c r="AK25" s="8" t="s">
        <v>74</v>
      </c>
      <c r="AL25" s="2"/>
    </row>
    <row r="26" spans="1:38" x14ac:dyDescent="0.3">
      <c r="B26" s="39" t="s">
        <v>133</v>
      </c>
      <c r="AH26" s="1"/>
    </row>
    <row r="27" spans="1:38" x14ac:dyDescent="0.3">
      <c r="A27" s="37"/>
      <c r="B27" s="37"/>
      <c r="C27" s="37"/>
      <c r="D27" s="37"/>
      <c r="F27" s="38"/>
      <c r="AH27" s="1"/>
    </row>
    <row r="28" spans="1:38" x14ac:dyDescent="0.3">
      <c r="A28" s="37"/>
      <c r="B28" s="37"/>
      <c r="C28" s="88" t="s">
        <v>226</v>
      </c>
      <c r="D28" s="89"/>
      <c r="E28" s="391" t="s">
        <v>26</v>
      </c>
      <c r="F28" s="38"/>
      <c r="AH28" s="1"/>
    </row>
    <row r="29" spans="1:38" x14ac:dyDescent="0.3">
      <c r="A29" s="37"/>
      <c r="B29" s="37"/>
      <c r="C29" s="89" t="s">
        <v>227</v>
      </c>
      <c r="D29" s="89"/>
      <c r="E29" s="391"/>
      <c r="F29" s="38"/>
      <c r="AH29" s="1"/>
    </row>
    <row r="30" spans="1:38" x14ac:dyDescent="0.3">
      <c r="A30" s="37"/>
      <c r="B30" s="37"/>
      <c r="C30" s="89" t="s">
        <v>89</v>
      </c>
      <c r="D30" s="89"/>
      <c r="E30" s="89" t="s">
        <v>59</v>
      </c>
      <c r="F30" s="38"/>
      <c r="AH30" s="1"/>
    </row>
    <row r="31" spans="1:38" x14ac:dyDescent="0.3">
      <c r="A31" s="37"/>
      <c r="B31" s="37"/>
      <c r="C31" s="89" t="s">
        <v>55</v>
      </c>
      <c r="D31" s="89"/>
      <c r="E31" s="89" t="s">
        <v>131</v>
      </c>
      <c r="F31" s="38"/>
      <c r="AH31" s="1"/>
    </row>
    <row r="32" spans="1:38" x14ac:dyDescent="0.3">
      <c r="A32" s="37"/>
      <c r="B32" s="37"/>
      <c r="C32" s="89" t="s">
        <v>168</v>
      </c>
      <c r="D32" s="89"/>
      <c r="E32" s="89" t="s">
        <v>80</v>
      </c>
      <c r="F32" s="38"/>
      <c r="AH32" s="1"/>
    </row>
    <row r="33" spans="1:38" x14ac:dyDescent="0.3">
      <c r="A33" s="37"/>
      <c r="B33" s="37"/>
      <c r="C33" s="89" t="s">
        <v>228</v>
      </c>
      <c r="D33" s="89"/>
      <c r="E33" s="89" t="s">
        <v>229</v>
      </c>
      <c r="F33" s="38"/>
      <c r="AH33" s="1"/>
    </row>
    <row r="34" spans="1:38" x14ac:dyDescent="0.3">
      <c r="A34" s="37"/>
      <c r="B34" s="37"/>
      <c r="C34" s="89" t="s">
        <v>230</v>
      </c>
      <c r="D34" s="89"/>
      <c r="E34" s="89" t="s">
        <v>231</v>
      </c>
      <c r="F34" s="38"/>
      <c r="AH34" s="1"/>
    </row>
    <row r="35" spans="1:38" x14ac:dyDescent="0.3">
      <c r="A35" s="37"/>
      <c r="B35" s="37"/>
      <c r="C35" s="89"/>
      <c r="D35" s="89"/>
      <c r="E35" s="89" t="s">
        <v>197</v>
      </c>
      <c r="F35" s="38"/>
      <c r="AH35" s="1"/>
    </row>
    <row r="36" spans="1:38" x14ac:dyDescent="0.3">
      <c r="A36" s="37"/>
      <c r="B36" s="37"/>
      <c r="C36" s="89"/>
      <c r="D36" s="89"/>
      <c r="E36" s="89" t="s">
        <v>154</v>
      </c>
      <c r="F36" s="38"/>
      <c r="AH36" s="1"/>
    </row>
    <row r="37" spans="1:38" x14ac:dyDescent="0.3">
      <c r="A37" s="37"/>
      <c r="B37" s="37"/>
      <c r="C37" s="89"/>
      <c r="D37" s="89"/>
      <c r="E37" s="89" t="s">
        <v>232</v>
      </c>
      <c r="F37" s="38"/>
      <c r="AH37" s="1"/>
    </row>
    <row r="38" spans="1:38" ht="15" thickBot="1" x14ac:dyDescent="0.35">
      <c r="A38" s="37"/>
      <c r="B38" s="37"/>
      <c r="C38" s="89"/>
      <c r="D38" s="89"/>
      <c r="E38" s="90" t="s">
        <v>233</v>
      </c>
      <c r="F38" s="38"/>
      <c r="AH38" s="1"/>
    </row>
    <row r="39" spans="1:38" ht="15" thickBot="1" x14ac:dyDescent="0.35">
      <c r="A39" s="37"/>
      <c r="B39" s="37"/>
      <c r="C39" s="37"/>
      <c r="D39" s="37"/>
      <c r="E39" s="91" t="s">
        <v>234</v>
      </c>
      <c r="F39" s="38"/>
      <c r="AH39" s="1"/>
    </row>
    <row r="40" spans="1:38" ht="15" thickBot="1" x14ac:dyDescent="0.35">
      <c r="A40" s="37"/>
      <c r="B40" s="37"/>
      <c r="C40" s="37"/>
      <c r="D40" s="37"/>
      <c r="F40" s="38"/>
      <c r="AH40" s="1"/>
    </row>
    <row r="41" spans="1:38" ht="18.600000000000001" thickBot="1" x14ac:dyDescent="0.4">
      <c r="A41" s="360" t="s">
        <v>1297</v>
      </c>
      <c r="B41" s="356"/>
      <c r="C41" s="356"/>
      <c r="D41" s="356"/>
      <c r="E41" s="357"/>
      <c r="F41" s="358"/>
      <c r="G41" s="358"/>
      <c r="H41" s="358"/>
      <c r="I41" s="358"/>
      <c r="J41" s="358"/>
      <c r="K41" s="358"/>
      <c r="L41" s="358"/>
      <c r="M41" s="358"/>
      <c r="N41" s="358"/>
      <c r="O41" s="358"/>
      <c r="P41" s="358"/>
      <c r="Q41" s="358"/>
      <c r="R41" s="358"/>
      <c r="S41" s="358"/>
      <c r="T41" s="358"/>
      <c r="U41" s="358"/>
      <c r="V41" s="358"/>
      <c r="W41" s="358"/>
      <c r="X41" s="358"/>
      <c r="Y41" s="358"/>
      <c r="Z41" s="358"/>
      <c r="AA41" s="358"/>
      <c r="AB41" s="358"/>
      <c r="AC41" s="358"/>
      <c r="AD41" s="358"/>
      <c r="AE41" s="358"/>
      <c r="AF41" s="358"/>
      <c r="AG41" s="358"/>
      <c r="AH41" s="358"/>
      <c r="AI41" s="358"/>
      <c r="AJ41" s="358"/>
      <c r="AK41" s="359"/>
    </row>
    <row r="42" spans="1:38" x14ac:dyDescent="0.3">
      <c r="A42" s="758" t="s">
        <v>0</v>
      </c>
      <c r="B42" s="734"/>
      <c r="C42" s="632"/>
      <c r="D42" s="759" t="s">
        <v>1</v>
      </c>
      <c r="E42" s="634"/>
      <c r="F42" s="634"/>
      <c r="G42" s="607"/>
      <c r="H42" s="607"/>
      <c r="I42" s="607"/>
      <c r="J42" s="607"/>
      <c r="K42" s="607"/>
      <c r="L42" s="607"/>
      <c r="M42" s="607"/>
      <c r="N42" s="607"/>
      <c r="O42" s="607"/>
      <c r="P42" s="607"/>
      <c r="Q42" s="607"/>
      <c r="R42" s="607"/>
      <c r="S42" s="607"/>
      <c r="T42" s="607"/>
      <c r="U42" s="607"/>
      <c r="V42" s="607"/>
      <c r="W42" s="607"/>
      <c r="X42" s="607"/>
      <c r="Y42" s="607"/>
      <c r="Z42" s="607"/>
      <c r="AA42" s="607"/>
      <c r="AB42" s="607"/>
      <c r="AC42" s="607"/>
      <c r="AD42" s="607"/>
      <c r="AE42" s="607"/>
      <c r="AF42" s="607"/>
      <c r="AG42" s="607"/>
      <c r="AH42" s="607"/>
      <c r="AI42" s="608"/>
      <c r="AJ42" s="760" t="s">
        <v>2</v>
      </c>
      <c r="AK42" s="608"/>
      <c r="AL42" s="246"/>
    </row>
    <row r="43" spans="1:38" ht="23.25" customHeight="1" x14ac:dyDescent="0.3">
      <c r="A43" s="630"/>
      <c r="B43" s="631"/>
      <c r="C43" s="632"/>
      <c r="D43" s="761" t="s">
        <v>3</v>
      </c>
      <c r="E43" s="628"/>
      <c r="F43" s="628"/>
      <c r="G43" s="628"/>
      <c r="H43" s="628"/>
      <c r="I43" s="628"/>
      <c r="J43" s="628"/>
      <c r="K43" s="628"/>
      <c r="L43" s="628"/>
      <c r="M43" s="628"/>
      <c r="N43" s="628"/>
      <c r="O43" s="628"/>
      <c r="P43" s="628"/>
      <c r="Q43" s="628"/>
      <c r="R43" s="628"/>
      <c r="S43" s="628"/>
      <c r="T43" s="628"/>
      <c r="U43" s="628"/>
      <c r="V43" s="628"/>
      <c r="W43" s="628"/>
      <c r="X43" s="628"/>
      <c r="Y43" s="628"/>
      <c r="Z43" s="628"/>
      <c r="AA43" s="628"/>
      <c r="AB43" s="628"/>
      <c r="AC43" s="628"/>
      <c r="AD43" s="628"/>
      <c r="AE43" s="628"/>
      <c r="AF43" s="628"/>
      <c r="AG43" s="628"/>
      <c r="AH43" s="628"/>
      <c r="AI43" s="629"/>
      <c r="AJ43" s="654" t="s">
        <v>4</v>
      </c>
      <c r="AK43" s="654" t="s">
        <v>5</v>
      </c>
      <c r="AL43" s="246"/>
    </row>
    <row r="44" spans="1:38" ht="25.5" customHeight="1" x14ac:dyDescent="0.3">
      <c r="A44" s="630"/>
      <c r="B44" s="631"/>
      <c r="C44" s="632"/>
      <c r="D44" s="633"/>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5"/>
      <c r="AJ44" s="605"/>
      <c r="AK44" s="605"/>
      <c r="AL44" s="246"/>
    </row>
    <row r="45" spans="1:38" ht="25.5" customHeight="1" x14ac:dyDescent="0.3">
      <c r="A45" s="633"/>
      <c r="B45" s="634"/>
      <c r="C45" s="635"/>
      <c r="D45" s="760" t="s">
        <v>6</v>
      </c>
      <c r="E45" s="607"/>
      <c r="F45" s="607"/>
      <c r="G45" s="607"/>
      <c r="H45" s="607"/>
      <c r="I45" s="607"/>
      <c r="J45" s="607"/>
      <c r="K45" s="607"/>
      <c r="L45" s="607"/>
      <c r="M45" s="607"/>
      <c r="N45" s="607"/>
      <c r="O45" s="607"/>
      <c r="P45" s="607"/>
      <c r="Q45" s="607"/>
      <c r="R45" s="607"/>
      <c r="S45" s="607"/>
      <c r="T45" s="607"/>
      <c r="U45" s="607"/>
      <c r="V45" s="607"/>
      <c r="W45" s="607"/>
      <c r="X45" s="607"/>
      <c r="Y45" s="607"/>
      <c r="Z45" s="607"/>
      <c r="AA45" s="607"/>
      <c r="AB45" s="607"/>
      <c r="AC45" s="607"/>
      <c r="AD45" s="607"/>
      <c r="AE45" s="607"/>
      <c r="AF45" s="607"/>
      <c r="AG45" s="607"/>
      <c r="AH45" s="607"/>
      <c r="AI45" s="608"/>
      <c r="AJ45" s="760" t="s">
        <v>7</v>
      </c>
      <c r="AK45" s="608"/>
      <c r="AL45" s="246"/>
    </row>
    <row r="46" spans="1:38" x14ac:dyDescent="0.3">
      <c r="A46" s="264"/>
      <c r="B46" s="265"/>
      <c r="C46" s="264"/>
      <c r="D46" s="264"/>
      <c r="E46" s="276"/>
      <c r="F46" s="264"/>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row>
    <row r="47" spans="1:38" x14ac:dyDescent="0.3">
      <c r="A47" s="754" t="s">
        <v>8</v>
      </c>
      <c r="B47" s="608"/>
      <c r="C47" s="755" t="s">
        <v>777</v>
      </c>
      <c r="D47" s="607"/>
      <c r="E47" s="607"/>
      <c r="F47" s="607"/>
      <c r="G47" s="608"/>
      <c r="H47" s="754" t="s">
        <v>10</v>
      </c>
      <c r="I47" s="608"/>
      <c r="J47" s="755" t="s">
        <v>778</v>
      </c>
      <c r="K47" s="607"/>
      <c r="L47" s="607"/>
      <c r="M47" s="607"/>
      <c r="N47" s="608"/>
      <c r="O47" s="754" t="s">
        <v>12</v>
      </c>
      <c r="P47" s="608"/>
      <c r="Q47" s="756" t="s">
        <v>779</v>
      </c>
      <c r="R47" s="607"/>
      <c r="S47" s="607"/>
      <c r="T47" s="607"/>
      <c r="U47" s="607"/>
      <c r="V47" s="607"/>
      <c r="W47" s="607"/>
      <c r="X47" s="607"/>
      <c r="Y47" s="607"/>
      <c r="Z47" s="607"/>
      <c r="AA47" s="607"/>
      <c r="AB47" s="607"/>
      <c r="AC47" s="607"/>
      <c r="AD47" s="607"/>
      <c r="AE47" s="608"/>
      <c r="AF47" s="277" t="s">
        <v>14</v>
      </c>
      <c r="AG47" s="757" t="s">
        <v>780</v>
      </c>
      <c r="AH47" s="607"/>
      <c r="AI47" s="607"/>
      <c r="AJ47" s="607"/>
      <c r="AK47" s="608"/>
      <c r="AL47" s="276"/>
    </row>
    <row r="48" spans="1:38" x14ac:dyDescent="0.3">
      <c r="A48" s="709" t="s">
        <v>16</v>
      </c>
      <c r="B48" s="607"/>
      <c r="C48" s="607"/>
      <c r="D48" s="607"/>
      <c r="E48" s="607"/>
      <c r="F48" s="607"/>
      <c r="G48" s="608"/>
      <c r="H48" s="710" t="s">
        <v>17</v>
      </c>
      <c r="I48" s="607"/>
      <c r="J48" s="607"/>
      <c r="K48" s="607"/>
      <c r="L48" s="607"/>
      <c r="M48" s="607"/>
      <c r="N48" s="608"/>
      <c r="O48" s="711" t="s">
        <v>18</v>
      </c>
      <c r="P48" s="607"/>
      <c r="Q48" s="607"/>
      <c r="R48" s="607"/>
      <c r="S48" s="607"/>
      <c r="T48" s="607"/>
      <c r="U48" s="607"/>
      <c r="V48" s="607"/>
      <c r="W48" s="607"/>
      <c r="X48" s="608"/>
      <c r="Y48" s="712" t="s">
        <v>19</v>
      </c>
      <c r="Z48" s="607"/>
      <c r="AA48" s="607"/>
      <c r="AB48" s="607"/>
      <c r="AC48" s="607"/>
      <c r="AD48" s="607"/>
      <c r="AE48" s="608"/>
      <c r="AF48" s="623" t="s">
        <v>20</v>
      </c>
      <c r="AG48" s="607"/>
      <c r="AH48" s="607"/>
      <c r="AI48" s="607"/>
      <c r="AJ48" s="607"/>
      <c r="AK48" s="608"/>
      <c r="AL48" s="276"/>
    </row>
    <row r="49" spans="1:38" x14ac:dyDescent="0.3">
      <c r="A49" s="753" t="s">
        <v>21</v>
      </c>
      <c r="B49" s="701" t="s">
        <v>22</v>
      </c>
      <c r="C49" s="702" t="s">
        <v>23</v>
      </c>
      <c r="D49" s="702" t="s">
        <v>24</v>
      </c>
      <c r="E49" s="701" t="s">
        <v>25</v>
      </c>
      <c r="F49" s="702" t="s">
        <v>26</v>
      </c>
      <c r="G49" s="702" t="s">
        <v>27</v>
      </c>
      <c r="H49" s="698" t="s">
        <v>28</v>
      </c>
      <c r="I49" s="703" t="s">
        <v>29</v>
      </c>
      <c r="J49" s="698" t="s">
        <v>30</v>
      </c>
      <c r="K49" s="698" t="s">
        <v>31</v>
      </c>
      <c r="L49" s="698" t="s">
        <v>32</v>
      </c>
      <c r="M49" s="703" t="s">
        <v>29</v>
      </c>
      <c r="N49" s="698" t="s">
        <v>33</v>
      </c>
      <c r="O49" s="704" t="s">
        <v>34</v>
      </c>
      <c r="P49" s="705" t="s">
        <v>35</v>
      </c>
      <c r="Q49" s="705" t="s">
        <v>36</v>
      </c>
      <c r="R49" s="705" t="s">
        <v>37</v>
      </c>
      <c r="S49" s="696" t="s">
        <v>38</v>
      </c>
      <c r="T49" s="607"/>
      <c r="U49" s="607"/>
      <c r="V49" s="607"/>
      <c r="W49" s="607"/>
      <c r="X49" s="608"/>
      <c r="Y49" s="697" t="s">
        <v>39</v>
      </c>
      <c r="Z49" s="697" t="s">
        <v>40</v>
      </c>
      <c r="AA49" s="697" t="s">
        <v>29</v>
      </c>
      <c r="AB49" s="697" t="s">
        <v>41</v>
      </c>
      <c r="AC49" s="697" t="s">
        <v>29</v>
      </c>
      <c r="AD49" s="697" t="s">
        <v>42</v>
      </c>
      <c r="AE49" s="697" t="s">
        <v>43</v>
      </c>
      <c r="AF49" s="604" t="s">
        <v>20</v>
      </c>
      <c r="AG49" s="604" t="s">
        <v>44</v>
      </c>
      <c r="AH49" s="604" t="s">
        <v>45</v>
      </c>
      <c r="AI49" s="604" t="s">
        <v>46</v>
      </c>
      <c r="AJ49" s="604" t="s">
        <v>47</v>
      </c>
      <c r="AK49" s="604" t="s">
        <v>48</v>
      </c>
      <c r="AL49" s="276"/>
    </row>
    <row r="50" spans="1:38" ht="79.8" x14ac:dyDescent="0.3">
      <c r="A50" s="605"/>
      <c r="B50" s="699"/>
      <c r="C50" s="699"/>
      <c r="D50" s="699"/>
      <c r="E50" s="699"/>
      <c r="F50" s="699"/>
      <c r="G50" s="699"/>
      <c r="H50" s="699"/>
      <c r="I50" s="699"/>
      <c r="J50" s="699"/>
      <c r="K50" s="699"/>
      <c r="L50" s="699"/>
      <c r="M50" s="699"/>
      <c r="N50" s="699"/>
      <c r="O50" s="699"/>
      <c r="P50" s="605"/>
      <c r="Q50" s="605"/>
      <c r="R50" s="605"/>
      <c r="S50" s="267" t="s">
        <v>49</v>
      </c>
      <c r="T50" s="267" t="s">
        <v>50</v>
      </c>
      <c r="U50" s="267" t="s">
        <v>51</v>
      </c>
      <c r="V50" s="267" t="s">
        <v>52</v>
      </c>
      <c r="W50" s="267" t="s">
        <v>53</v>
      </c>
      <c r="X50" s="267" t="s">
        <v>54</v>
      </c>
      <c r="Y50" s="605"/>
      <c r="Z50" s="605"/>
      <c r="AA50" s="605"/>
      <c r="AB50" s="605"/>
      <c r="AC50" s="605"/>
      <c r="AD50" s="605"/>
      <c r="AE50" s="605"/>
      <c r="AF50" s="605"/>
      <c r="AG50" s="605"/>
      <c r="AH50" s="605"/>
      <c r="AI50" s="605"/>
      <c r="AJ50" s="605"/>
      <c r="AK50" s="605"/>
      <c r="AL50" s="268"/>
    </row>
    <row r="51" spans="1:38" ht="158.4" x14ac:dyDescent="0.3">
      <c r="A51" s="656">
        <v>1</v>
      </c>
      <c r="B51" s="654" t="s">
        <v>55</v>
      </c>
      <c r="C51" s="654" t="s">
        <v>781</v>
      </c>
      <c r="D51" s="654" t="s">
        <v>782</v>
      </c>
      <c r="E51" s="654" t="s">
        <v>783</v>
      </c>
      <c r="F51" s="654" t="s">
        <v>154</v>
      </c>
      <c r="G51" s="656">
        <v>24</v>
      </c>
      <c r="H51" s="662" t="str">
        <f>IF(G51&lt;=0,"",IF(G51&lt;=2,"Muy Baja",IF(G51&lt;=24,"Baja",IF(G51&lt;=500,"Media",IF(G51&lt;=5000,"Alta","Muy Alta")))))</f>
        <v>Baja</v>
      </c>
      <c r="I51" s="664">
        <f>IF(H51="","",IF(H51="Muy Baja",0.2,IF(H51="Baja",0.4,IF(H51="Media",0.6,IF(H51="Alta",0.8,IF(H51="Muy Alta",1,))))))</f>
        <v>0.4</v>
      </c>
      <c r="J51" s="654" t="s">
        <v>172</v>
      </c>
      <c r="K51" s="664" t="str">
        <f>IF(NOT(ISERROR(MATCH(J51,'[17]Tabla Impacto'!$B$221:$B$223,0))),'[17]Tabla Impacto'!$F$223&amp;"Por favor no seleccionar los criterios de impacto(Afectación Económica o presupuestal y Pérdida Reputacional)",J51)</f>
        <v xml:space="preserve">     Entre 50 y 100 SMLMV </v>
      </c>
      <c r="L51" s="662" t="str">
        <f>IF(OR(K51='[17]Tabla Impacto'!$C$11,K51='[17]Tabla Impacto'!$D$11),"Leve",IF(OR(K51='[17]Tabla Impacto'!$C$12,K51='[17]Tabla Impacto'!$D$12),"Menor",IF(OR(K51='[17]Tabla Impacto'!$C$13,K51='[17]Tabla Impacto'!$D$13),"Moderado",IF(OR(K51='[17]Tabla Impacto'!$C$14,K51='[17]Tabla Impacto'!$D$14),"Mayor",IF(OR(K51='[17]Tabla Impacto'!$C$15,K51='[17]Tabla Impacto'!$D$15),"Catastrófico","")))))</f>
        <v>Moderado</v>
      </c>
      <c r="M51" s="664">
        <f>IF(L51="","",IF(L51="Leve",0.2,IF(L51="Menor",0.4,IF(L51="Moderado",0.6,IF(L51="Mayor",0.8,IF(L51="Catastrófico",1,))))))</f>
        <v>0.6</v>
      </c>
      <c r="N51" s="660" t="str">
        <f>IF(OR(AND(H51="Muy Baja",L51="Leve"),AND(H51="Muy Baja",L51="Menor"),AND(H51="Baja",L51="Leve")),"Bajo",IF(OR(AND(H51="Muy baja",L51="Moderado"),AND(H51="Baja",L51="Menor"),AND(H51="Baja",L51="Moderado"),AND(H51="Media",L51="Leve"),AND(H51="Media",L51="Menor"),AND(H51="Media",L51="Moderado"),AND(H51="Alta",L51="Leve"),AND(H51="Alta",L51="Menor")),"Moderado",IF(OR(AND(H51="Muy Baja",L51="Mayor"),AND(H51="Baja",L51="Mayor"),AND(H51="Media",L51="Mayor"),AND(H51="Alta",L51="Moderado"),AND(H51="Alta",L51="Mayor"),AND(H51="Muy Alta",L51="Leve"),AND(H51="Muy Alta",L51="Menor"),AND(H51="Muy Alta",L51="Moderado"),AND(H51="Muy Alta",L51="Mayor")),"Alto",IF(OR(AND(H51="Muy Baja",L51="Catastrófico"),AND(H51="Baja",L51="Catastrófico"),AND(H51="Media",L51="Catastrófico"),AND(H51="Alta",L51="Catastrófico"),AND(H51="Muy Alta",L51="Catastrófico")),"Extremo",""))))</f>
        <v>Moderado</v>
      </c>
      <c r="O51" s="131">
        <v>1</v>
      </c>
      <c r="P51" s="278" t="s">
        <v>784</v>
      </c>
      <c r="Q51" s="279" t="s">
        <v>785</v>
      </c>
      <c r="R51" s="131" t="str">
        <f t="shared" ref="R51:R58" si="18">IF(OR(S51="Preventivo",S51="Detectivo"),"Probabilidad",IF(S51="Correctivo","Impacto",""))</f>
        <v>Impacto</v>
      </c>
      <c r="S51" s="242" t="s">
        <v>219</v>
      </c>
      <c r="T51" s="242" t="s">
        <v>64</v>
      </c>
      <c r="U51" s="243" t="str">
        <f t="shared" ref="U51:U58" si="19">IF(AND(S51="Preventivo",T51="Automático"),"50%",IF(AND(S51="Preventivo",T51="Manual"),"40%",IF(AND(S51="Detectivo",T51="Automático"),"40%",IF(AND(S51="Detectivo",T51="Manual"),"30%",IF(AND(S51="Correctivo",T51="Automático"),"35%",IF(AND(S51="Correctivo",T51="Manual"),"25%",""))))))</f>
        <v>25%</v>
      </c>
      <c r="V51" s="242" t="s">
        <v>65</v>
      </c>
      <c r="W51" s="242" t="s">
        <v>66</v>
      </c>
      <c r="X51" s="242" t="s">
        <v>67</v>
      </c>
      <c r="Y51" s="244">
        <f>IFERROR(IF(R51="Probabilidad",(I51-(+I51*U51)),IF(R51="Impacto",I51,"")),"")</f>
        <v>0.4</v>
      </c>
      <c r="Z51" s="245" t="str">
        <f t="shared" ref="Z51:Z58" si="20">IFERROR(IF(Y51="","",IF(Y51&lt;=0.2,"Muy Baja",IF(Y51&lt;=0.4,"Baja",IF(Y51&lt;=0.6,"Media",IF(Y51&lt;=0.8,"Alta","Muy Alta"))))),"")</f>
        <v>Baja</v>
      </c>
      <c r="AA51" s="243">
        <f t="shared" ref="AA51:AA58" si="21">+Y51</f>
        <v>0.4</v>
      </c>
      <c r="AB51" s="245" t="str">
        <f t="shared" ref="AB51:AB58" si="22">IFERROR(IF(AC51="","",IF(AC51&lt;=0.2,"Leve",IF(AC51&lt;=0.4,"Menor",IF(AC51&lt;=0.6,"Moderado",IF(AC51&lt;=0.8,"Mayor","Catastrófico"))))),"")</f>
        <v>Moderado</v>
      </c>
      <c r="AC51" s="243">
        <f>IFERROR(IF(R51="Impacto",(M51-(+M51*U51)),IF(R51="Probabilidad",M51,"")),"")</f>
        <v>0.44999999999999996</v>
      </c>
      <c r="AD51" s="239" t="str">
        <f t="shared" ref="AD51:AD58" si="23">IFERROR(IF(OR(AND(Z51="Muy Baja",AB51="Leve"),AND(Z51="Muy Baja",AB51="Menor"),AND(Z51="Baja",AB51="Leve")),"Bajo",IF(OR(AND(Z51="Muy baja",AB51="Moderado"),AND(Z51="Baja",AB51="Menor"),AND(Z51="Baja",AB51="Moderado"),AND(Z51="Media",AB51="Leve"),AND(Z51="Media",AB51="Menor"),AND(Z51="Media",AB51="Moderado"),AND(Z51="Alta",AB51="Leve"),AND(Z51="Alta",AB51="Menor")),"Moderado",IF(OR(AND(Z51="Muy Baja",AB51="Mayor"),AND(Z51="Baja",AB51="Mayor"),AND(Z51="Media",AB51="Mayor"),AND(Z51="Alta",AB51="Moderado"),AND(Z51="Alta",AB51="Mayor"),AND(Z51="Muy Alta",AB51="Leve"),AND(Z51="Muy Alta",AB51="Menor"),AND(Z51="Muy Alta",AB51="Moderado"),AND(Z51="Muy Alta",AB51="Mayor")),"Alto",IF(OR(AND(Z51="Muy Baja",AB51="Catastrófico"),AND(Z51="Baja",AB51="Catastrófico"),AND(Z51="Media",AB51="Catastrófico"),AND(Z51="Alta",AB51="Catastrófico"),AND(Z51="Muy Alta",AB51="Catastrófico")),"Extremo","")))),"")</f>
        <v>Moderado</v>
      </c>
      <c r="AE51" s="242" t="s">
        <v>160</v>
      </c>
      <c r="AF51" s="654"/>
      <c r="AG51" s="654"/>
      <c r="AH51" s="652"/>
      <c r="AI51" s="652"/>
      <c r="AJ51" s="652"/>
      <c r="AK51" s="656"/>
      <c r="AL51" s="276"/>
    </row>
    <row r="52" spans="1:38" x14ac:dyDescent="0.3">
      <c r="A52" s="605"/>
      <c r="B52" s="605"/>
      <c r="C52" s="605"/>
      <c r="D52" s="605"/>
      <c r="E52" s="605"/>
      <c r="F52" s="605"/>
      <c r="G52" s="605"/>
      <c r="H52" s="605"/>
      <c r="I52" s="605"/>
      <c r="J52" s="605"/>
      <c r="K52" s="605"/>
      <c r="L52" s="605"/>
      <c r="M52" s="605"/>
      <c r="N52" s="605"/>
      <c r="O52" s="131">
        <v>2</v>
      </c>
      <c r="P52" s="280"/>
      <c r="Q52" s="129"/>
      <c r="R52" s="131" t="str">
        <f t="shared" si="18"/>
        <v/>
      </c>
      <c r="S52" s="242"/>
      <c r="T52" s="242"/>
      <c r="U52" s="243" t="str">
        <f t="shared" si="19"/>
        <v/>
      </c>
      <c r="V52" s="242"/>
      <c r="W52" s="242"/>
      <c r="X52" s="242"/>
      <c r="Y52" s="244" t="str">
        <f>IFERROR(IF(AND(R51="Probabilidad",R52="Probabilidad"),(AA51-(+AA51*U52)),IF(R52="Probabilidad",(I51-(+I51*U52)),IF(R52="Impacto",AA51,""))),"")</f>
        <v/>
      </c>
      <c r="Z52" s="245" t="str">
        <f t="shared" si="20"/>
        <v/>
      </c>
      <c r="AA52" s="243" t="str">
        <f t="shared" si="21"/>
        <v/>
      </c>
      <c r="AB52" s="245" t="str">
        <f t="shared" si="22"/>
        <v/>
      </c>
      <c r="AC52" s="243" t="str">
        <f>IFERROR(IF(AND(R51="Impacto",R52="Impacto"),(AC51-(+AC51*U52)),IF(R52="Impacto",($M$15-(+$M$15*U52)),IF(R52="Probabilidad",AC51,""))),"")</f>
        <v/>
      </c>
      <c r="AD52" s="239" t="str">
        <f t="shared" si="23"/>
        <v/>
      </c>
      <c r="AE52" s="242"/>
      <c r="AF52" s="605"/>
      <c r="AG52" s="605"/>
      <c r="AH52" s="605"/>
      <c r="AI52" s="605"/>
      <c r="AJ52" s="605"/>
      <c r="AK52" s="605"/>
      <c r="AL52" s="276"/>
    </row>
    <row r="53" spans="1:38" ht="129.6" x14ac:dyDescent="0.3">
      <c r="A53" s="656">
        <v>2</v>
      </c>
      <c r="B53" s="654" t="s">
        <v>55</v>
      </c>
      <c r="C53" s="654" t="s">
        <v>786</v>
      </c>
      <c r="D53" s="654" t="s">
        <v>787</v>
      </c>
      <c r="E53" s="654" t="s">
        <v>788</v>
      </c>
      <c r="F53" s="654" t="s">
        <v>59</v>
      </c>
      <c r="G53" s="724">
        <v>500</v>
      </c>
      <c r="H53" s="662" t="str">
        <f>IF(G53&lt;=0,"",IF(G53&lt;=2,"Muy Baja",IF(G53&lt;=24,"Baja",IF(G53&lt;=500,"Media",IF(G53&lt;=5000,"Alta","Muy Alta")))))</f>
        <v>Media</v>
      </c>
      <c r="I53" s="664">
        <f>IF(H53="","",IF(H53="Muy Baja",0.2,IF(H53="Baja",0.4,IF(H53="Media",0.6,IF(H53="Alta",0.8,IF(H53="Muy Alta",1,))))))</f>
        <v>0.6</v>
      </c>
      <c r="J53" s="654" t="s">
        <v>486</v>
      </c>
      <c r="K53" s="664" t="str">
        <f>IF(NOT(ISERROR(MATCH(J53,'[17]Tabla Impacto'!$B$221:$B$223,0))),'[17]Tabla Impacto'!$F$223&amp;"Por favor no seleccionar los criterios de impacto(Afectación Económica o presupuestal y Pérdida Reputacional)",J53)</f>
        <v xml:space="preserve">     Entre 100 y 500 SMLMV </v>
      </c>
      <c r="L53" s="662" t="str">
        <f>IF(OR(K53='[17]Tabla Impacto'!$C$11,K53='[17]Tabla Impacto'!$D$11),"Leve",IF(OR(K53='[17]Tabla Impacto'!$C$12,K53='[17]Tabla Impacto'!$D$12),"Menor",IF(OR(K53='[17]Tabla Impacto'!$C$13,K53='[17]Tabla Impacto'!$D$13),"Moderado",IF(OR(K53='[17]Tabla Impacto'!$C$14,K53='[17]Tabla Impacto'!$D$14),"Mayor",IF(OR(K53='[17]Tabla Impacto'!$C$15,K53='[17]Tabla Impacto'!$D$15),"Catastrófico","")))))</f>
        <v>Mayor</v>
      </c>
      <c r="M53" s="664">
        <f>IF(L53="","",IF(L53="Leve",0.2,IF(L53="Menor",0.4,IF(L53="Moderado",0.6,IF(L53="Mayor",0.8,IF(L53="Catastrófico",1,))))))</f>
        <v>0.8</v>
      </c>
      <c r="N53" s="660" t="str">
        <f>IF(OR(AND(H53="Muy Baja",L53="Leve"),AND(H53="Muy Baja",L53="Menor"),AND(H53="Baja",L53="Leve")),"Bajo",IF(OR(AND(H53="Muy baja",L53="Moderado"),AND(H53="Baja",L53="Menor"),AND(H53="Baja",L53="Moderado"),AND(H53="Media",L53="Leve"),AND(H53="Media",L53="Menor"),AND(H53="Media",L53="Moderado"),AND(H53="Alta",L53="Leve"),AND(H53="Alta",L53="Menor")),"Moderado",IF(OR(AND(H53="Muy Baja",L53="Mayor"),AND(H53="Baja",L53="Mayor"),AND(H53="Media",L53="Mayor"),AND(H53="Alta",L53="Moderado"),AND(H53="Alta",L53="Mayor"),AND(H53="Muy Alta",L53="Leve"),AND(H53="Muy Alta",L53="Menor"),AND(H53="Muy Alta",L53="Moderado"),AND(H53="Muy Alta",L53="Mayor")),"Alto",IF(OR(AND(H53="Muy Baja",L53="Catastrófico"),AND(H53="Baja",L53="Catastrófico"),AND(H53="Media",L53="Catastrófico"),AND(H53="Alta",L53="Catastrófico"),AND(H53="Muy Alta",L53="Catastrófico")),"Extremo",""))))</f>
        <v>Alto</v>
      </c>
      <c r="O53" s="131">
        <v>1</v>
      </c>
      <c r="P53" s="278" t="s">
        <v>789</v>
      </c>
      <c r="Q53" s="281" t="s">
        <v>790</v>
      </c>
      <c r="R53" s="131" t="str">
        <f t="shared" si="18"/>
        <v>Probabilidad</v>
      </c>
      <c r="S53" s="242" t="s">
        <v>63</v>
      </c>
      <c r="T53" s="242" t="s">
        <v>64</v>
      </c>
      <c r="U53" s="243" t="str">
        <f t="shared" si="19"/>
        <v>40%</v>
      </c>
      <c r="V53" s="242" t="s">
        <v>65</v>
      </c>
      <c r="W53" s="242" t="s">
        <v>66</v>
      </c>
      <c r="X53" s="242" t="s">
        <v>67</v>
      </c>
      <c r="Y53" s="244">
        <f>IFERROR(IF(R53="Probabilidad",(I53-(+I53*U53)),IF(R53="Impacto",I53,"")),"")</f>
        <v>0.36</v>
      </c>
      <c r="Z53" s="245" t="str">
        <f t="shared" si="20"/>
        <v>Baja</v>
      </c>
      <c r="AA53" s="243">
        <f t="shared" si="21"/>
        <v>0.36</v>
      </c>
      <c r="AB53" s="245" t="str">
        <f t="shared" si="22"/>
        <v>Mayor</v>
      </c>
      <c r="AC53" s="243">
        <f>IFERROR(IF(R53="Impacto",(M53-(+M53*U53)),IF(R53="Probabilidad",M53,"")),"")</f>
        <v>0.8</v>
      </c>
      <c r="AD53" s="239" t="str">
        <f t="shared" si="23"/>
        <v>Alto</v>
      </c>
      <c r="AE53" s="242" t="s">
        <v>68</v>
      </c>
      <c r="AF53" s="654" t="s">
        <v>791</v>
      </c>
      <c r="AG53" s="654" t="s">
        <v>792</v>
      </c>
      <c r="AH53" s="652"/>
      <c r="AI53" s="652"/>
      <c r="AJ53" s="656" t="s">
        <v>793</v>
      </c>
      <c r="AK53" s="656"/>
      <c r="AL53" s="276"/>
    </row>
    <row r="54" spans="1:38" x14ac:dyDescent="0.3">
      <c r="A54" s="605"/>
      <c r="B54" s="605"/>
      <c r="C54" s="605"/>
      <c r="D54" s="605"/>
      <c r="E54" s="605"/>
      <c r="F54" s="605"/>
      <c r="G54" s="605"/>
      <c r="H54" s="605"/>
      <c r="I54" s="605"/>
      <c r="J54" s="605"/>
      <c r="K54" s="605"/>
      <c r="L54" s="605"/>
      <c r="M54" s="605"/>
      <c r="N54" s="605"/>
      <c r="O54" s="131">
        <v>2</v>
      </c>
      <c r="P54" s="280"/>
      <c r="Q54" s="129"/>
      <c r="R54" s="131" t="str">
        <f t="shared" si="18"/>
        <v/>
      </c>
      <c r="S54" s="242"/>
      <c r="T54" s="242"/>
      <c r="U54" s="243" t="str">
        <f t="shared" si="19"/>
        <v/>
      </c>
      <c r="V54" s="242"/>
      <c r="W54" s="242"/>
      <c r="X54" s="242"/>
      <c r="Y54" s="244" t="str">
        <f>IFERROR(IF(AND(R53="Probabilidad",R54="Probabilidad"),(AA53-(+AA53*U54)),IF(R54="Probabilidad",(I53-(+I53*U54)),IF(R54="Impacto",AA53,""))),"")</f>
        <v/>
      </c>
      <c r="Z54" s="245" t="str">
        <f t="shared" si="20"/>
        <v/>
      </c>
      <c r="AA54" s="243" t="str">
        <f t="shared" si="21"/>
        <v/>
      </c>
      <c r="AB54" s="245" t="str">
        <f t="shared" si="22"/>
        <v/>
      </c>
      <c r="AC54" s="243" t="str">
        <f>IFERROR(IF(AND(R53="Impacto",R54="Impacto"),(AC51-(+AC51*U54)),IF(R54="Impacto",($M$17-(+$M$17*U54)),IF(R54="Probabilidad",AC51,""))),"")</f>
        <v/>
      </c>
      <c r="AD54" s="239" t="str">
        <f t="shared" si="23"/>
        <v/>
      </c>
      <c r="AE54" s="242"/>
      <c r="AF54" s="605"/>
      <c r="AG54" s="605"/>
      <c r="AH54" s="605"/>
      <c r="AI54" s="605"/>
      <c r="AJ54" s="605"/>
      <c r="AK54" s="605"/>
      <c r="AL54" s="276"/>
    </row>
    <row r="55" spans="1:38" ht="115.2" x14ac:dyDescent="0.3">
      <c r="A55" s="656">
        <v>3</v>
      </c>
      <c r="B55" s="654" t="s">
        <v>55</v>
      </c>
      <c r="C55" s="654" t="s">
        <v>794</v>
      </c>
      <c r="D55" s="654" t="s">
        <v>795</v>
      </c>
      <c r="E55" s="654" t="s">
        <v>796</v>
      </c>
      <c r="F55" s="654" t="s">
        <v>197</v>
      </c>
      <c r="G55" s="656">
        <v>500</v>
      </c>
      <c r="H55" s="662" t="str">
        <f>IF(G55&lt;=0,"",IF(G55&lt;=2,"Muy Baja",IF(G55&lt;=24,"Baja",IF(G55&lt;=500,"Media",IF(G55&lt;=5000,"Alta","Muy Alta")))))</f>
        <v>Media</v>
      </c>
      <c r="I55" s="664">
        <f>IF(H55="","",IF(H55="Muy Baja",0.2,IF(H55="Baja",0.4,IF(H55="Media",0.6,IF(H55="Alta",0.8,IF(H55="Muy Alta",1,))))))</f>
        <v>0.6</v>
      </c>
      <c r="J55" s="654" t="s">
        <v>172</v>
      </c>
      <c r="K55" s="664" t="str">
        <f>IF(NOT(ISERROR(MATCH(J55,'[17]Tabla Impacto'!$B$221:$B$223,0))),'[17]Tabla Impacto'!$F$223&amp;"Por favor no seleccionar los criterios de impacto(Afectación Económica o presupuestal y Pérdida Reputacional)",J55)</f>
        <v xml:space="preserve">     Entre 50 y 100 SMLMV </v>
      </c>
      <c r="L55" s="662" t="str">
        <f>IF(OR(K55='[17]Tabla Impacto'!$C$11,K55='[17]Tabla Impacto'!$D$11),"Leve",IF(OR(K55='[17]Tabla Impacto'!$C$12,K55='[17]Tabla Impacto'!$D$12),"Menor",IF(OR(K55='[17]Tabla Impacto'!$C$13,K55='[17]Tabla Impacto'!$D$13),"Moderado",IF(OR(K55='[17]Tabla Impacto'!$C$14,K55='[17]Tabla Impacto'!$D$14),"Mayor",IF(OR(K55='[17]Tabla Impacto'!$C$15,K55='[17]Tabla Impacto'!$D$15),"Catastrófico","")))))</f>
        <v>Moderado</v>
      </c>
      <c r="M55" s="664">
        <f>IF(L55="","",IF(L55="Leve",0.2,IF(L55="Menor",0.4,IF(L55="Moderado",0.6,IF(L55="Mayor",0.8,IF(L55="Catastrófico",1,))))))</f>
        <v>0.6</v>
      </c>
      <c r="N55" s="660" t="str">
        <f>IF(OR(AND(H55="Muy Baja",L55="Leve"),AND(H55="Muy Baja",L55="Menor"),AND(H55="Baja",L55="Leve")),"Bajo",IF(OR(AND(H55="Muy baja",L55="Moderado"),AND(H55="Baja",L55="Menor"),AND(H55="Baja",L55="Moderado"),AND(H55="Media",L55="Leve"),AND(H55="Media",L55="Menor"),AND(H55="Media",L55="Moderado"),AND(H55="Alta",L55="Leve"),AND(H55="Alta",L55="Menor")),"Moderado",IF(OR(AND(H55="Muy Baja",L55="Mayor"),AND(H55="Baja",L55="Mayor"),AND(H55="Media",L55="Mayor"),AND(H55="Alta",L55="Moderado"),AND(H55="Alta",L55="Mayor"),AND(H55="Muy Alta",L55="Leve"),AND(H55="Muy Alta",L55="Menor"),AND(H55="Muy Alta",L55="Moderado"),AND(H55="Muy Alta",L55="Mayor")),"Alto",IF(OR(AND(H55="Muy Baja",L55="Catastrófico"),AND(H55="Baja",L55="Catastrófico"),AND(H55="Media",L55="Catastrófico"),AND(H55="Alta",L55="Catastrófico"),AND(H55="Muy Alta",L55="Catastrófico")),"Extremo",""))))</f>
        <v>Moderado</v>
      </c>
      <c r="O55" s="131">
        <v>1</v>
      </c>
      <c r="P55" s="278" t="s">
        <v>797</v>
      </c>
      <c r="Q55" s="279" t="s">
        <v>798</v>
      </c>
      <c r="R55" s="131" t="str">
        <f t="shared" si="18"/>
        <v>Impacto</v>
      </c>
      <c r="S55" s="242" t="s">
        <v>219</v>
      </c>
      <c r="T55" s="242" t="s">
        <v>360</v>
      </c>
      <c r="U55" s="243" t="str">
        <f t="shared" si="19"/>
        <v>35%</v>
      </c>
      <c r="V55" s="242" t="s">
        <v>65</v>
      </c>
      <c r="W55" s="242" t="s">
        <v>167</v>
      </c>
      <c r="X55" s="242" t="s">
        <v>67</v>
      </c>
      <c r="Y55" s="244">
        <f>IFERROR(IF(R55="Probabilidad",(I55-(+I55*U55)),IF(R55="Impacto",I55,"")),"")</f>
        <v>0.6</v>
      </c>
      <c r="Z55" s="245" t="str">
        <f t="shared" si="20"/>
        <v>Media</v>
      </c>
      <c r="AA55" s="243">
        <f t="shared" si="21"/>
        <v>0.6</v>
      </c>
      <c r="AB55" s="245" t="str">
        <f t="shared" si="22"/>
        <v>Menor</v>
      </c>
      <c r="AC55" s="243">
        <f>IFERROR(IF(R55="Impacto",(M55-(+M55*U55)),IF(R55="Probabilidad",M55,"")),"")</f>
        <v>0.39</v>
      </c>
      <c r="AD55" s="239" t="str">
        <f t="shared" si="23"/>
        <v>Moderado</v>
      </c>
      <c r="AE55" s="242" t="s">
        <v>160</v>
      </c>
      <c r="AF55" s="129"/>
      <c r="AG55" s="131"/>
      <c r="AH55" s="282"/>
      <c r="AI55" s="282"/>
      <c r="AJ55" s="129"/>
      <c r="AK55" s="131"/>
      <c r="AL55" s="276"/>
    </row>
    <row r="56" spans="1:38" x14ac:dyDescent="0.3">
      <c r="A56" s="605"/>
      <c r="B56" s="605"/>
      <c r="C56" s="605"/>
      <c r="D56" s="605"/>
      <c r="E56" s="605"/>
      <c r="F56" s="605"/>
      <c r="G56" s="605"/>
      <c r="H56" s="605"/>
      <c r="I56" s="605"/>
      <c r="J56" s="605"/>
      <c r="K56" s="605"/>
      <c r="L56" s="605"/>
      <c r="M56" s="605"/>
      <c r="N56" s="605"/>
      <c r="O56" s="131">
        <v>2</v>
      </c>
      <c r="P56" s="280"/>
      <c r="Q56" s="280"/>
      <c r="R56" s="131" t="str">
        <f t="shared" si="18"/>
        <v/>
      </c>
      <c r="S56" s="242"/>
      <c r="T56" s="242"/>
      <c r="U56" s="243" t="str">
        <f t="shared" si="19"/>
        <v/>
      </c>
      <c r="V56" s="242"/>
      <c r="W56" s="242"/>
      <c r="X56" s="242"/>
      <c r="Y56" s="252" t="str">
        <f>IFERROR(IF(AND(R55="Probabilidad",R56="Probabilidad"),(AA55-(+AA55*U56)),IF(R56="Probabilidad",(I55-(+I55*U56)),IF(R56="Impacto",AA55,""))),"")</f>
        <v/>
      </c>
      <c r="Z56" s="245" t="str">
        <f t="shared" si="20"/>
        <v/>
      </c>
      <c r="AA56" s="243" t="str">
        <f t="shared" si="21"/>
        <v/>
      </c>
      <c r="AB56" s="245" t="str">
        <f t="shared" si="22"/>
        <v/>
      </c>
      <c r="AC56" s="243" t="str">
        <f>IFERROR(IF(AND(R55="Impacto",R56="Impacto"),(AC53-(+AC53*U56)),IF(R56="Impacto",($M$19-(+$M$19*U56)),IF(R56="Probabilidad",AC53,""))),"")</f>
        <v/>
      </c>
      <c r="AD56" s="239" t="str">
        <f t="shared" si="23"/>
        <v/>
      </c>
      <c r="AE56" s="242"/>
      <c r="AF56" s="129"/>
      <c r="AG56" s="131"/>
      <c r="AH56" s="282"/>
      <c r="AI56" s="282"/>
      <c r="AJ56" s="129"/>
      <c r="AK56" s="131"/>
      <c r="AL56" s="276"/>
    </row>
    <row r="57" spans="1:38" ht="115.2" x14ac:dyDescent="0.3">
      <c r="A57" s="656">
        <v>4</v>
      </c>
      <c r="B57" s="654" t="s">
        <v>55</v>
      </c>
      <c r="C57" s="654" t="s">
        <v>799</v>
      </c>
      <c r="D57" s="654" t="s">
        <v>800</v>
      </c>
      <c r="E57" s="654" t="s">
        <v>801</v>
      </c>
      <c r="F57" s="654" t="s">
        <v>59</v>
      </c>
      <c r="G57" s="656">
        <v>500</v>
      </c>
      <c r="H57" s="686" t="str">
        <f>IF(G57&lt;=0,"",IF(G57&lt;=2,"Muy Baja",IF(G57&lt;=24,"Baja",IF(G57&lt;=500,"Media",IF(G57&lt;=5000,"Alta","Muy Alta")))))</f>
        <v>Media</v>
      </c>
      <c r="I57" s="685">
        <f>IF(H57="","",IF(H57="Muy Baja",0.2,IF(H57="Baja",0.4,IF(H57="Media",0.6,IF(H57="Alta",0.8,IF(H57="Muy Alta",1,))))))</f>
        <v>0.6</v>
      </c>
      <c r="J57" s="654" t="s">
        <v>172</v>
      </c>
      <c r="K57" s="685" t="str">
        <f>IF(NOT(ISERROR(MATCH(J57,'[17]Tabla Impacto'!$B$221:$B$223,0))),'[17]Tabla Impacto'!$F$223&amp;"Por favor no seleccionar los criterios de impacto(Afectación Económica o presupuestal y Pérdida Reputacional)",J57)</f>
        <v xml:space="preserve">     Entre 50 y 100 SMLMV </v>
      </c>
      <c r="L57" s="686" t="str">
        <f>IF(OR(K57='[17]Tabla Impacto'!$C$11,K57='[17]Tabla Impacto'!$D$11),"Leve",IF(OR(K57='[17]Tabla Impacto'!$C$12,K57='[17]Tabla Impacto'!$D$12),"Menor",IF(OR(K57='[17]Tabla Impacto'!$C$13,K57='[17]Tabla Impacto'!$D$13),"Moderado",IF(OR(K57='[17]Tabla Impacto'!$C$14,K57='[17]Tabla Impacto'!$D$14),"Mayor",IF(OR(K57='[17]Tabla Impacto'!$C$15,K57='[17]Tabla Impacto'!$D$15),"Catastrófico","")))))</f>
        <v>Moderado</v>
      </c>
      <c r="M57" s="685">
        <f>IF(L57="","",IF(L57="Leve",0.2,IF(L57="Menor",0.4,IF(L57="Moderado",0.6,IF(L57="Mayor",0.8,IF(L57="Catastrófico",1,))))))</f>
        <v>0.6</v>
      </c>
      <c r="N57" s="688" t="str">
        <f>IF(OR(AND(H57="Muy Baja",L57="Leve"),AND(H57="Muy Baja",L57="Menor"),AND(H57="Baja",L57="Leve")),"Bajo",IF(OR(AND(H57="Muy baja",L57="Moderado"),AND(H57="Baja",L57="Menor"),AND(H57="Baja",L57="Moderado"),AND(H57="Media",L57="Leve"),AND(H57="Media",L57="Menor"),AND(H57="Media",L57="Moderado"),AND(H57="Alta",L57="Leve"),AND(H57="Alta",L57="Menor")),"Moderado",IF(OR(AND(H57="Muy Baja",L57="Mayor"),AND(H57="Baja",L57="Mayor"),AND(H57="Media",L57="Mayor"),AND(H57="Alta",L57="Moderado"),AND(H57="Alta",L57="Mayor"),AND(H57="Muy Alta",L57="Leve"),AND(H57="Muy Alta",L57="Menor"),AND(H57="Muy Alta",L57="Moderado"),AND(H57="Muy Alta",L57="Mayor")),"Alto",IF(OR(AND(H57="Muy Baja",L57="Catastrófico"),AND(H57="Baja",L57="Catastrófico"),AND(H57="Media",L57="Catastrófico"),AND(H57="Alta",L57="Catastrófico"),AND(H57="Muy Alta",L57="Catastrófico")),"Extremo",""))))</f>
        <v>Moderado</v>
      </c>
      <c r="O57" s="253">
        <v>1</v>
      </c>
      <c r="P57" s="283" t="s">
        <v>802</v>
      </c>
      <c r="Q57" s="280" t="s">
        <v>803</v>
      </c>
      <c r="R57" s="131" t="str">
        <f t="shared" si="18"/>
        <v>Probabilidad</v>
      </c>
      <c r="S57" s="242" t="s">
        <v>63</v>
      </c>
      <c r="T57" s="242" t="s">
        <v>64</v>
      </c>
      <c r="U57" s="243" t="str">
        <f t="shared" si="19"/>
        <v>40%</v>
      </c>
      <c r="V57" s="242" t="s">
        <v>65</v>
      </c>
      <c r="W57" s="242" t="s">
        <v>66</v>
      </c>
      <c r="X57" s="242" t="s">
        <v>67</v>
      </c>
      <c r="Y57" s="244">
        <f>IFERROR(IF(R57="Probabilidad",(I57-(+I57*U57)),IF(R57="Impacto",I57,"")),"")</f>
        <v>0.36</v>
      </c>
      <c r="Z57" s="245" t="str">
        <f t="shared" si="20"/>
        <v>Baja</v>
      </c>
      <c r="AA57" s="243">
        <f t="shared" si="21"/>
        <v>0.36</v>
      </c>
      <c r="AB57" s="245" t="str">
        <f t="shared" si="22"/>
        <v>Moderado</v>
      </c>
      <c r="AC57" s="243">
        <f>IFERROR(IF(R57="Impacto",(M57-(+M57*U57)),IF(R57="Probabilidad",M57,"")),"")</f>
        <v>0.6</v>
      </c>
      <c r="AD57" s="239" t="str">
        <f t="shared" si="23"/>
        <v>Moderado</v>
      </c>
      <c r="AE57" s="242" t="s">
        <v>160</v>
      </c>
      <c r="AF57" s="654"/>
      <c r="AG57" s="654"/>
      <c r="AH57" s="652"/>
      <c r="AI57" s="652"/>
      <c r="AJ57" s="652"/>
      <c r="AK57" s="656"/>
      <c r="AL57" s="276"/>
    </row>
    <row r="58" spans="1:38" ht="115.2" x14ac:dyDescent="0.3">
      <c r="A58" s="699"/>
      <c r="B58" s="699"/>
      <c r="C58" s="699"/>
      <c r="D58" s="699"/>
      <c r="E58" s="699"/>
      <c r="F58" s="699"/>
      <c r="G58" s="699"/>
      <c r="H58" s="699"/>
      <c r="I58" s="699"/>
      <c r="J58" s="699"/>
      <c r="K58" s="699"/>
      <c r="L58" s="699"/>
      <c r="M58" s="699"/>
      <c r="N58" s="699"/>
      <c r="O58" s="131">
        <v>2</v>
      </c>
      <c r="P58" s="283" t="s">
        <v>804</v>
      </c>
      <c r="Q58" s="280" t="s">
        <v>805</v>
      </c>
      <c r="R58" s="131" t="str">
        <f t="shared" si="18"/>
        <v/>
      </c>
      <c r="S58" s="242"/>
      <c r="T58" s="242"/>
      <c r="U58" s="243" t="str">
        <f t="shared" si="19"/>
        <v/>
      </c>
      <c r="V58" s="242"/>
      <c r="W58" s="242"/>
      <c r="X58" s="242"/>
      <c r="Y58" s="244" t="str">
        <f>IFERROR(IF(AND(R57="Probabilidad",R58="Probabilidad"),(AA57-(+AA57*U58)),IF(R58="Probabilidad",(I57-(+I57*U58)),IF(R58="Impacto",AA57,""))),"")</f>
        <v/>
      </c>
      <c r="Z58" s="245" t="str">
        <f t="shared" si="20"/>
        <v/>
      </c>
      <c r="AA58" s="243" t="str">
        <f t="shared" si="21"/>
        <v/>
      </c>
      <c r="AB58" s="245" t="str">
        <f t="shared" si="22"/>
        <v/>
      </c>
      <c r="AC58" s="243" t="str">
        <f>IFERROR(IF(AND(R57="Impacto",R58="Impacto"),(AC55-(+AC55*U58)),IF(R58="Impacto",($M$21-(+$M$21*U58)),IF(R58="Probabilidad",AC55,""))),"")</f>
        <v/>
      </c>
      <c r="AD58" s="239" t="str">
        <f t="shared" si="23"/>
        <v/>
      </c>
      <c r="AE58" s="242"/>
      <c r="AF58" s="605"/>
      <c r="AG58" s="605"/>
      <c r="AH58" s="605"/>
      <c r="AI58" s="605"/>
      <c r="AJ58" s="605"/>
      <c r="AK58" s="605"/>
      <c r="AL58" s="276"/>
    </row>
    <row r="59" spans="1:38" ht="115.2" x14ac:dyDescent="0.3">
      <c r="A59" s="605"/>
      <c r="B59" s="605"/>
      <c r="C59" s="605"/>
      <c r="D59" s="605"/>
      <c r="E59" s="605"/>
      <c r="F59" s="605"/>
      <c r="G59" s="605"/>
      <c r="H59" s="605"/>
      <c r="I59" s="605"/>
      <c r="J59" s="605"/>
      <c r="K59" s="605"/>
      <c r="L59" s="605"/>
      <c r="M59" s="605"/>
      <c r="N59" s="605"/>
      <c r="O59" s="131">
        <v>3</v>
      </c>
      <c r="P59" s="283" t="s">
        <v>806</v>
      </c>
      <c r="Q59" s="280" t="s">
        <v>807</v>
      </c>
      <c r="R59" s="131"/>
      <c r="S59" s="242"/>
      <c r="T59" s="242"/>
      <c r="U59" s="243"/>
      <c r="V59" s="242"/>
      <c r="W59" s="242"/>
      <c r="X59" s="242"/>
      <c r="Y59" s="244"/>
      <c r="Z59" s="245"/>
      <c r="AA59" s="243"/>
      <c r="AB59" s="245"/>
      <c r="AC59" s="243"/>
      <c r="AD59" s="239"/>
      <c r="AE59" s="242"/>
      <c r="AF59" s="129"/>
      <c r="AG59" s="129"/>
      <c r="AH59" s="282"/>
      <c r="AI59" s="282"/>
      <c r="AJ59" s="282"/>
      <c r="AK59" s="131"/>
      <c r="AL59" s="276"/>
    </row>
    <row r="60" spans="1:38" ht="144" x14ac:dyDescent="0.3">
      <c r="A60" s="656">
        <v>5</v>
      </c>
      <c r="B60" s="654" t="s">
        <v>55</v>
      </c>
      <c r="C60" s="654" t="s">
        <v>808</v>
      </c>
      <c r="D60" s="654" t="s">
        <v>809</v>
      </c>
      <c r="E60" s="654" t="s">
        <v>810</v>
      </c>
      <c r="F60" s="654" t="s">
        <v>197</v>
      </c>
      <c r="G60" s="656">
        <v>500</v>
      </c>
      <c r="H60" s="662" t="str">
        <f>IF(G60&lt;=0,"",IF(G60&lt;=2,"Muy Baja",IF(G60&lt;=24,"Baja",IF(G60&lt;=500,"Media",IF(G60&lt;=5000,"Alta","Muy Alta")))))</f>
        <v>Media</v>
      </c>
      <c r="I60" s="664">
        <f>IF(H60="","",IF(H60="Muy Baja",0.2,IF(H60="Baja",0.4,IF(H60="Media",0.6,IF(H60="Alta",0.8,IF(H60="Muy Alta",1,))))))</f>
        <v>0.6</v>
      </c>
      <c r="J60" s="654" t="s">
        <v>172</v>
      </c>
      <c r="K60" s="685" t="str">
        <f>IF(NOT(ISERROR(MATCH(J60,'[17]Tabla Impacto'!$B$221:$B$223,0))),'[17]Tabla Impacto'!$F$223&amp;"Por favor no seleccionar los criterios de impacto(Afectación Económica o presupuestal y Pérdida Reputacional)",J60)</f>
        <v xml:space="preserve">     Entre 50 y 100 SMLMV </v>
      </c>
      <c r="L60" s="662" t="str">
        <f>IF(OR(K60='[17]Tabla Impacto'!$C$11,K60='[17]Tabla Impacto'!$D$11),"Leve",IF(OR(K60='[17]Tabla Impacto'!$C$12,K60='[17]Tabla Impacto'!$D$12),"Menor",IF(OR(K60='[17]Tabla Impacto'!$C$13,K60='[17]Tabla Impacto'!$D$13),"Moderado",IF(OR(K60='[17]Tabla Impacto'!$C$14,K60='[17]Tabla Impacto'!$D$14),"Mayor",IF(OR(K60='[17]Tabla Impacto'!$C$15,K60='[17]Tabla Impacto'!$D$15),"Catastrófico","")))))</f>
        <v>Moderado</v>
      </c>
      <c r="M60" s="664">
        <f>IF(L60="","",IF(L60="Leve",0.2,IF(L60="Menor",0.4,IF(L60="Moderado",0.6,IF(L60="Mayor",0.8,IF(L60="Catastrófico",1,))))))</f>
        <v>0.6</v>
      </c>
      <c r="N60" s="660" t="str">
        <f>IF(OR(AND(H60="Muy Baja",L60="Leve"),AND(H60="Muy Baja",L60="Menor"),AND(H60="Baja",L60="Leve")),"Bajo",IF(OR(AND(H60="Muy baja",L60="Moderado"),AND(H60="Baja",L60="Menor"),AND(H60="Baja",L60="Moderado"),AND(H60="Media",L60="Leve"),AND(H60="Media",L60="Menor"),AND(H60="Media",L60="Moderado"),AND(H60="Alta",L60="Leve"),AND(H60="Alta",L60="Menor")),"Moderado",IF(OR(AND(H60="Muy Baja",L60="Mayor"),AND(H60="Baja",L60="Mayor"),AND(H60="Media",L60="Mayor"),AND(H60="Alta",L60="Moderado"),AND(H60="Alta",L60="Mayor"),AND(H60="Muy Alta",L60="Leve"),AND(H60="Muy Alta",L60="Menor"),AND(H60="Muy Alta",L60="Moderado"),AND(H60="Muy Alta",L60="Mayor")),"Alto",IF(OR(AND(H60="Muy Baja",L60="Catastrófico"),AND(H60="Baja",L60="Catastrófico"),AND(H60="Media",L60="Catastrófico"),AND(H60="Alta",L60="Catastrófico"),AND(H60="Muy Alta",L60="Catastrófico")),"Extremo",""))))</f>
        <v>Moderado</v>
      </c>
      <c r="O60" s="131">
        <v>1</v>
      </c>
      <c r="P60" s="278" t="s">
        <v>811</v>
      </c>
      <c r="Q60" s="279" t="s">
        <v>812</v>
      </c>
      <c r="R60" s="131" t="str">
        <f t="shared" ref="R60:R71" si="24">IF(OR(S60="Preventivo",S60="Detectivo"),"Probabilidad",IF(S60="Correctivo","Impacto",""))</f>
        <v>Probabilidad</v>
      </c>
      <c r="S60" s="242" t="s">
        <v>63</v>
      </c>
      <c r="T60" s="242" t="s">
        <v>64</v>
      </c>
      <c r="U60" s="243" t="str">
        <f t="shared" ref="U60:U71" si="25">IF(AND(S60="Preventivo",T60="Automático"),"50%",IF(AND(S60="Preventivo",T60="Manual"),"40%",IF(AND(S60="Detectivo",T60="Automático"),"40%",IF(AND(S60="Detectivo",T60="Manual"),"30%",IF(AND(S60="Correctivo",T60="Automático"),"35%",IF(AND(S60="Correctivo",T60="Manual"),"25%",""))))))</f>
        <v>40%</v>
      </c>
      <c r="V60" s="242" t="s">
        <v>65</v>
      </c>
      <c r="W60" s="242" t="s">
        <v>66</v>
      </c>
      <c r="X60" s="242" t="s">
        <v>67</v>
      </c>
      <c r="Y60" s="244">
        <f>IFERROR(IF(R60="Probabilidad",(I60-(+I60*U60)),IF(R60="Impacto",I60,"")),"")</f>
        <v>0.36</v>
      </c>
      <c r="Z60" s="245" t="str">
        <f t="shared" ref="Z60:Z71" si="26">IFERROR(IF(Y60="","",IF(Y60&lt;=0.2,"Muy Baja",IF(Y60&lt;=0.4,"Baja",IF(Y60&lt;=0.6,"Media",IF(Y60&lt;=0.8,"Alta","Muy Alta"))))),"")</f>
        <v>Baja</v>
      </c>
      <c r="AA60" s="243">
        <f t="shared" ref="AA60:AA71" si="27">+Y60</f>
        <v>0.36</v>
      </c>
      <c r="AB60" s="245" t="str">
        <f t="shared" ref="AB60:AB71" si="28">IFERROR(IF(AC60="","",IF(AC60&lt;=0.2,"Leve",IF(AC60&lt;=0.4,"Menor",IF(AC60&lt;=0.6,"Moderado",IF(AC60&lt;=0.8,"Mayor","Catastrófico"))))),"")</f>
        <v>Moderado</v>
      </c>
      <c r="AC60" s="243">
        <f>IFERROR(IF(R60="Impacto",(M60-(+M60*U60)),IF(R60="Probabilidad",M60,"")),"")</f>
        <v>0.6</v>
      </c>
      <c r="AD60" s="239" t="str">
        <f t="shared" ref="AD60:AD71" si="29">IFERROR(IF(OR(AND(Z60="Muy Baja",AB60="Leve"),AND(Z60="Muy Baja",AB60="Menor"),AND(Z60="Baja",AB60="Leve")),"Bajo",IF(OR(AND(Z60="Muy baja",AB60="Moderado"),AND(Z60="Baja",AB60="Menor"),AND(Z60="Baja",AB60="Moderado"),AND(Z60="Media",AB60="Leve"),AND(Z60="Media",AB60="Menor"),AND(Z60="Media",AB60="Moderado"),AND(Z60="Alta",AB60="Leve"),AND(Z60="Alta",AB60="Menor")),"Moderado",IF(OR(AND(Z60="Muy Baja",AB60="Mayor"),AND(Z60="Baja",AB60="Mayor"),AND(Z60="Media",AB60="Mayor"),AND(Z60="Alta",AB60="Moderado"),AND(Z60="Alta",AB60="Mayor"),AND(Z60="Muy Alta",AB60="Leve"),AND(Z60="Muy Alta",AB60="Menor"),AND(Z60="Muy Alta",AB60="Moderado"),AND(Z60="Muy Alta",AB60="Mayor")),"Alto",IF(OR(AND(Z60="Muy Baja",AB60="Catastrófico"),AND(Z60="Baja",AB60="Catastrófico"),AND(Z60="Media",AB60="Catastrófico"),AND(Z60="Alta",AB60="Catastrófico"),AND(Z60="Muy Alta",AB60="Catastrófico")),"Extremo","")))),"")</f>
        <v>Moderado</v>
      </c>
      <c r="AE60" s="242" t="s">
        <v>160</v>
      </c>
      <c r="AF60" s="129"/>
      <c r="AG60" s="131"/>
      <c r="AH60" s="282"/>
      <c r="AI60" s="282"/>
      <c r="AJ60" s="129"/>
      <c r="AK60" s="131"/>
      <c r="AL60" s="276"/>
    </row>
    <row r="61" spans="1:38" x14ac:dyDescent="0.3">
      <c r="A61" s="605"/>
      <c r="B61" s="605"/>
      <c r="C61" s="605"/>
      <c r="D61" s="605"/>
      <c r="E61" s="605"/>
      <c r="F61" s="605"/>
      <c r="G61" s="605"/>
      <c r="H61" s="605"/>
      <c r="I61" s="605"/>
      <c r="J61" s="605"/>
      <c r="K61" s="605"/>
      <c r="L61" s="605"/>
      <c r="M61" s="605"/>
      <c r="N61" s="605"/>
      <c r="O61" s="131">
        <v>2</v>
      </c>
      <c r="P61" s="280"/>
      <c r="Q61" s="280"/>
      <c r="R61" s="131" t="str">
        <f t="shared" si="24"/>
        <v/>
      </c>
      <c r="S61" s="242"/>
      <c r="T61" s="242"/>
      <c r="U61" s="243" t="str">
        <f t="shared" si="25"/>
        <v/>
      </c>
      <c r="V61" s="242"/>
      <c r="W61" s="242"/>
      <c r="X61" s="242"/>
      <c r="Y61" s="244" t="str">
        <f>IFERROR(IF(AND(R60="Probabilidad",R61="Probabilidad"),(AA60-(+AA60*U61)),IF(R61="Probabilidad",(I60-(+I60*U61)),IF(R61="Impacto",AA60,""))),"")</f>
        <v/>
      </c>
      <c r="Z61" s="245" t="str">
        <f t="shared" si="26"/>
        <v/>
      </c>
      <c r="AA61" s="243" t="str">
        <f t="shared" si="27"/>
        <v/>
      </c>
      <c r="AB61" s="245" t="str">
        <f t="shared" si="28"/>
        <v/>
      </c>
      <c r="AC61" s="243" t="str">
        <f>IFERROR(IF(AND(R60="Impacto",R61="Impacto"),(AC57-(+AC57*U61)),IF(R61="Impacto",($M$24-(+$M$24*U61)),IF(R61="Probabilidad",AC57,""))),"")</f>
        <v/>
      </c>
      <c r="AD61" s="239" t="str">
        <f t="shared" si="29"/>
        <v/>
      </c>
      <c r="AE61" s="242"/>
      <c r="AF61" s="129"/>
      <c r="AG61" s="131"/>
      <c r="AH61" s="282"/>
      <c r="AI61" s="282"/>
      <c r="AJ61" s="129"/>
      <c r="AK61" s="131"/>
      <c r="AL61" s="276"/>
    </row>
    <row r="62" spans="1:38" ht="129.6" x14ac:dyDescent="0.3">
      <c r="A62" s="656">
        <v>6</v>
      </c>
      <c r="B62" s="654" t="s">
        <v>55</v>
      </c>
      <c r="C62" s="654" t="s">
        <v>813</v>
      </c>
      <c r="D62" s="654" t="s">
        <v>814</v>
      </c>
      <c r="E62" s="654" t="s">
        <v>815</v>
      </c>
      <c r="F62" s="654" t="s">
        <v>197</v>
      </c>
      <c r="G62" s="656">
        <v>500</v>
      </c>
      <c r="H62" s="662" t="str">
        <f>IF(G62&lt;=0,"",IF(G62&lt;=2,"Muy Baja",IF(G62&lt;=24,"Baja",IF(G62&lt;=500,"Media",IF(G62&lt;=5000,"Alta","Muy Alta")))))</f>
        <v>Media</v>
      </c>
      <c r="I62" s="664">
        <f>IF(H62="","",IF(H62="Muy Baja",0.2,IF(H62="Baja",0.4,IF(H62="Media",0.6,IF(H62="Alta",0.8,IF(H62="Muy Alta",1,))))))</f>
        <v>0.6</v>
      </c>
      <c r="J62" s="654" t="s">
        <v>172</v>
      </c>
      <c r="K62" s="664" t="str">
        <f>IF(NOT(ISERROR(MATCH(J62,'[17]Tabla Impacto'!$B$221:$B$223,0))),'[17]Tabla Impacto'!$F$223&amp;"Por favor no seleccionar los criterios de impacto(Afectación Económica o presupuestal y Pérdida Reputacional)",J62)</f>
        <v xml:space="preserve">     Entre 50 y 100 SMLMV </v>
      </c>
      <c r="L62" s="662" t="str">
        <f>IF(OR(K62='[17]Tabla Impacto'!$C$11,K62='[17]Tabla Impacto'!$D$11),"Leve",IF(OR(K62='[17]Tabla Impacto'!$C$12,K62='[17]Tabla Impacto'!$D$12),"Menor",IF(OR(K62='[17]Tabla Impacto'!$C$13,K62='[17]Tabla Impacto'!$D$13),"Moderado",IF(OR(K62='[17]Tabla Impacto'!$C$14,K62='[17]Tabla Impacto'!$D$14),"Mayor",IF(OR(K62='[17]Tabla Impacto'!$C$15,K62='[17]Tabla Impacto'!$D$15),"Catastrófico","")))))</f>
        <v>Moderado</v>
      </c>
      <c r="M62" s="664">
        <f>IF(L62="","",IF(L62="Leve",0.2,IF(L62="Menor",0.4,IF(L62="Moderado",0.6,IF(L62="Mayor",0.8,IF(L62="Catastrófico",1,))))))</f>
        <v>0.6</v>
      </c>
      <c r="N62" s="660" t="str">
        <f>IF(OR(AND(H62="Muy Baja",L62="Leve"),AND(H62="Muy Baja",L62="Menor"),AND(H62="Baja",L62="Leve")),"Bajo",IF(OR(AND(H62="Muy baja",L62="Moderado"),AND(H62="Baja",L62="Menor"),AND(H62="Baja",L62="Moderado"),AND(H62="Media",L62="Leve"),AND(H62="Media",L62="Menor"),AND(H62="Media",L62="Moderado"),AND(H62="Alta",L62="Leve"),AND(H62="Alta",L62="Menor")),"Moderado",IF(OR(AND(H62="Muy Baja",L62="Mayor"),AND(H62="Baja",L62="Mayor"),AND(H62="Media",L62="Mayor"),AND(H62="Alta",L62="Moderado"),AND(H62="Alta",L62="Mayor"),AND(H62="Muy Alta",L62="Leve"),AND(H62="Muy Alta",L62="Menor"),AND(H62="Muy Alta",L62="Moderado"),AND(H62="Muy Alta",L62="Mayor")),"Alto",IF(OR(AND(H62="Muy Baja",L62="Catastrófico"),AND(H62="Baja",L62="Catastrófico"),AND(H62="Media",L62="Catastrófico"),AND(H62="Alta",L62="Catastrófico"),AND(H62="Muy Alta",L62="Catastrófico")),"Extremo",""))))</f>
        <v>Moderado</v>
      </c>
      <c r="O62" s="131">
        <v>1</v>
      </c>
      <c r="P62" s="278" t="s">
        <v>816</v>
      </c>
      <c r="Q62" s="279" t="s">
        <v>817</v>
      </c>
      <c r="R62" s="131" t="str">
        <f t="shared" si="24"/>
        <v>Probabilidad</v>
      </c>
      <c r="S62" s="242" t="s">
        <v>63</v>
      </c>
      <c r="T62" s="242" t="s">
        <v>64</v>
      </c>
      <c r="U62" s="243" t="str">
        <f t="shared" si="25"/>
        <v>40%</v>
      </c>
      <c r="V62" s="242" t="s">
        <v>65</v>
      </c>
      <c r="W62" s="242" t="s">
        <v>66</v>
      </c>
      <c r="X62" s="242" t="s">
        <v>67</v>
      </c>
      <c r="Y62" s="244">
        <f>IFERROR(IF(R62="Probabilidad",(I62-(+I62*U62)),IF(R62="Impacto",I62,"")),"")</f>
        <v>0.36</v>
      </c>
      <c r="Z62" s="245" t="str">
        <f t="shared" si="26"/>
        <v>Baja</v>
      </c>
      <c r="AA62" s="243">
        <f t="shared" si="27"/>
        <v>0.36</v>
      </c>
      <c r="AB62" s="245" t="str">
        <f t="shared" si="28"/>
        <v>Moderado</v>
      </c>
      <c r="AC62" s="243">
        <f>IFERROR(IF(R62="Impacto",(M62-(+M62*U62)),IF(R62="Probabilidad",M62,"")),"")</f>
        <v>0.6</v>
      </c>
      <c r="AD62" s="239" t="str">
        <f t="shared" si="29"/>
        <v>Moderado</v>
      </c>
      <c r="AE62" s="242" t="s">
        <v>160</v>
      </c>
      <c r="AF62" s="129"/>
      <c r="AG62" s="131"/>
      <c r="AH62" s="282"/>
      <c r="AI62" s="282"/>
      <c r="AJ62" s="129"/>
      <c r="AK62" s="131"/>
      <c r="AL62" s="276"/>
    </row>
    <row r="63" spans="1:38" x14ac:dyDescent="0.3">
      <c r="A63" s="605"/>
      <c r="B63" s="605"/>
      <c r="C63" s="605"/>
      <c r="D63" s="605"/>
      <c r="E63" s="605"/>
      <c r="F63" s="605"/>
      <c r="G63" s="605"/>
      <c r="H63" s="605"/>
      <c r="I63" s="605"/>
      <c r="J63" s="605"/>
      <c r="K63" s="605"/>
      <c r="L63" s="605"/>
      <c r="M63" s="605"/>
      <c r="N63" s="605"/>
      <c r="O63" s="131">
        <v>2</v>
      </c>
      <c r="P63" s="280"/>
      <c r="Q63" s="280"/>
      <c r="R63" s="131" t="str">
        <f t="shared" si="24"/>
        <v/>
      </c>
      <c r="S63" s="242"/>
      <c r="T63" s="242"/>
      <c r="U63" s="243" t="str">
        <f t="shared" si="25"/>
        <v/>
      </c>
      <c r="V63" s="242"/>
      <c r="W63" s="242"/>
      <c r="X63" s="242"/>
      <c r="Y63" s="244" t="str">
        <f>IFERROR(IF(AND(R62="Probabilidad",R63="Probabilidad"),(AA62-(+AA62*U63)),IF(R63="Probabilidad",(I62-(+I62*U63)),IF(R63="Impacto",AA62,""))),"")</f>
        <v/>
      </c>
      <c r="Z63" s="245" t="str">
        <f t="shared" si="26"/>
        <v/>
      </c>
      <c r="AA63" s="243" t="str">
        <f t="shared" si="27"/>
        <v/>
      </c>
      <c r="AB63" s="245" t="str">
        <f t="shared" si="28"/>
        <v/>
      </c>
      <c r="AC63" s="243" t="str">
        <f>IFERROR(IF(AND(R62="Impacto",R63="Impacto"),(AC60-(+AC60*U63)),IF(R63="Impacto",(#REF!-(+#REF!*U63)),IF(R63="Probabilidad",AC60,""))),"")</f>
        <v/>
      </c>
      <c r="AD63" s="239" t="str">
        <f t="shared" si="29"/>
        <v/>
      </c>
      <c r="AE63" s="242"/>
      <c r="AF63" s="129"/>
      <c r="AG63" s="131"/>
      <c r="AH63" s="282"/>
      <c r="AI63" s="282"/>
      <c r="AJ63" s="129"/>
      <c r="AK63" s="131"/>
      <c r="AL63" s="276"/>
    </row>
    <row r="64" spans="1:38" ht="115.2" x14ac:dyDescent="0.3">
      <c r="A64" s="656">
        <v>7</v>
      </c>
      <c r="B64" s="654" t="s">
        <v>55</v>
      </c>
      <c r="C64" s="654" t="s">
        <v>818</v>
      </c>
      <c r="D64" s="654" t="s">
        <v>819</v>
      </c>
      <c r="E64" s="654" t="s">
        <v>820</v>
      </c>
      <c r="F64" s="654" t="s">
        <v>154</v>
      </c>
      <c r="G64" s="656">
        <v>500</v>
      </c>
      <c r="H64" s="662" t="str">
        <f>IF(G64&lt;=0,"",IF(G64&lt;=2,"Muy Baja",IF(G64&lt;=24,"Baja",IF(G64&lt;=500,"Media",IF(G64&lt;=5000,"Alta","Muy Alta")))))</f>
        <v>Media</v>
      </c>
      <c r="I64" s="664">
        <f>IF(H64="","",IF(H64="Muy Baja",0.2,IF(H64="Baja",0.4,IF(H64="Media",0.6,IF(H64="Alta",0.8,IF(H64="Muy Alta",1,))))))</f>
        <v>0.6</v>
      </c>
      <c r="J64" s="654" t="s">
        <v>172</v>
      </c>
      <c r="K64" s="664" t="str">
        <f>IF(NOT(ISERROR(MATCH(J64,'[17]Tabla Impacto'!$B$221:$B$223,0))),'[17]Tabla Impacto'!$F$223&amp;"Por favor no seleccionar los criterios de impacto(Afectación Económica o presupuestal y Pérdida Reputacional)",J64)</f>
        <v xml:space="preserve">     Entre 50 y 100 SMLMV </v>
      </c>
      <c r="L64" s="662" t="str">
        <f>IF(OR(K64='[17]Tabla Impacto'!$C$11,K64='[17]Tabla Impacto'!$D$11),"Leve",IF(OR(K64='[17]Tabla Impacto'!$C$12,K64='[17]Tabla Impacto'!$D$12),"Menor",IF(OR(K64='[17]Tabla Impacto'!$C$13,K64='[17]Tabla Impacto'!$D$13),"Moderado",IF(OR(K64='[17]Tabla Impacto'!$C$14,K64='[17]Tabla Impacto'!$D$14),"Mayor",IF(OR(K64='[17]Tabla Impacto'!$C$15,K64='[17]Tabla Impacto'!$D$15),"Catastrófico","")))))</f>
        <v>Moderado</v>
      </c>
      <c r="M64" s="664">
        <f>IF(L64="","",IF(L64="Leve",0.2,IF(L64="Menor",0.4,IF(L64="Moderado",0.6,IF(L64="Mayor",0.8,IF(L64="Catastrófico",1,))))))</f>
        <v>0.6</v>
      </c>
      <c r="N64" s="660"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Moderado</v>
      </c>
      <c r="O64" s="131">
        <v>1</v>
      </c>
      <c r="P64" s="278" t="s">
        <v>821</v>
      </c>
      <c r="Q64" s="279" t="s">
        <v>822</v>
      </c>
      <c r="R64" s="131" t="str">
        <f t="shared" si="24"/>
        <v>Probabilidad</v>
      </c>
      <c r="S64" s="242" t="s">
        <v>63</v>
      </c>
      <c r="T64" s="242" t="s">
        <v>64</v>
      </c>
      <c r="U64" s="243" t="str">
        <f t="shared" si="25"/>
        <v>40%</v>
      </c>
      <c r="V64" s="242" t="s">
        <v>65</v>
      </c>
      <c r="W64" s="242" t="s">
        <v>66</v>
      </c>
      <c r="X64" s="242" t="s">
        <v>67</v>
      </c>
      <c r="Y64" s="244">
        <f>IFERROR(IF(R64="Probabilidad",(I64-(+I64*U64)),IF(R64="Impacto",I64,"")),"")</f>
        <v>0.36</v>
      </c>
      <c r="Z64" s="245" t="str">
        <f t="shared" si="26"/>
        <v>Baja</v>
      </c>
      <c r="AA64" s="243">
        <f t="shared" si="27"/>
        <v>0.36</v>
      </c>
      <c r="AB64" s="245" t="str">
        <f t="shared" si="28"/>
        <v>Moderado</v>
      </c>
      <c r="AC64" s="243">
        <f>IFERROR(IF(R64="Impacto",(M64-(+M64*U64)),IF(R64="Probabilidad",M64,"")),"")</f>
        <v>0.6</v>
      </c>
      <c r="AD64" s="239" t="str">
        <f t="shared" si="29"/>
        <v>Moderado</v>
      </c>
      <c r="AE64" s="242" t="s">
        <v>160</v>
      </c>
      <c r="AF64" s="129"/>
      <c r="AG64" s="131"/>
      <c r="AH64" s="282"/>
      <c r="AI64" s="282"/>
      <c r="AJ64" s="129"/>
      <c r="AK64" s="131"/>
      <c r="AL64" s="276"/>
    </row>
    <row r="65" spans="1:38" x14ac:dyDescent="0.3">
      <c r="A65" s="605"/>
      <c r="B65" s="605"/>
      <c r="C65" s="605"/>
      <c r="D65" s="605"/>
      <c r="E65" s="605"/>
      <c r="F65" s="605"/>
      <c r="G65" s="605"/>
      <c r="H65" s="605"/>
      <c r="I65" s="605"/>
      <c r="J65" s="605"/>
      <c r="K65" s="605"/>
      <c r="L65" s="605"/>
      <c r="M65" s="605"/>
      <c r="N65" s="605"/>
      <c r="O65" s="131">
        <v>2</v>
      </c>
      <c r="P65" s="280"/>
      <c r="Q65" s="280"/>
      <c r="R65" s="131" t="str">
        <f t="shared" si="24"/>
        <v/>
      </c>
      <c r="S65" s="242"/>
      <c r="T65" s="242"/>
      <c r="U65" s="243" t="str">
        <f t="shared" si="25"/>
        <v/>
      </c>
      <c r="V65" s="242"/>
      <c r="W65" s="242"/>
      <c r="X65" s="242"/>
      <c r="Y65" s="244" t="str">
        <f>IFERROR(IF(AND(R64="Probabilidad",R65="Probabilidad"),(AA64-(+AA64*U65)),IF(R65="Probabilidad",(I64-(+I64*U65)),IF(R65="Impacto",AA64,""))),"")</f>
        <v/>
      </c>
      <c r="Z65" s="245" t="str">
        <f t="shared" si="26"/>
        <v/>
      </c>
      <c r="AA65" s="243" t="str">
        <f t="shared" si="27"/>
        <v/>
      </c>
      <c r="AB65" s="245" t="str">
        <f t="shared" si="28"/>
        <v/>
      </c>
      <c r="AC65" s="243" t="str">
        <f>IFERROR(IF(AND(R64="Impacto",R65="Impacto"),(AC62-(+AC62*U65)),IF(R65="Impacto",(#REF!-(+#REF!*U65)),IF(R65="Probabilidad",AC62,""))),"")</f>
        <v/>
      </c>
      <c r="AD65" s="239" t="str">
        <f t="shared" si="29"/>
        <v/>
      </c>
      <c r="AE65" s="242"/>
      <c r="AF65" s="129"/>
      <c r="AG65" s="131"/>
      <c r="AH65" s="282"/>
      <c r="AI65" s="282"/>
      <c r="AJ65" s="129"/>
      <c r="AK65" s="131"/>
      <c r="AL65" s="276"/>
    </row>
    <row r="66" spans="1:38" ht="201.6" x14ac:dyDescent="0.3">
      <c r="A66" s="656">
        <v>8</v>
      </c>
      <c r="B66" s="654" t="s">
        <v>55</v>
      </c>
      <c r="C66" s="654" t="s">
        <v>823</v>
      </c>
      <c r="D66" s="654" t="s">
        <v>824</v>
      </c>
      <c r="E66" s="654" t="s">
        <v>825</v>
      </c>
      <c r="F66" s="654" t="s">
        <v>229</v>
      </c>
      <c r="G66" s="656">
        <v>500</v>
      </c>
      <c r="H66" s="662" t="str">
        <f>IF(G66&lt;=0,"",IF(G66&lt;=2,"Muy Baja",IF(G66&lt;=24,"Baja",IF(G66&lt;=500,"Media",IF(G66&lt;=5000,"Alta","Muy Alta")))))</f>
        <v>Media</v>
      </c>
      <c r="I66" s="664">
        <f>IF(H66="","",IF(H66="Muy Baja",0.2,IF(H66="Baja",0.4,IF(H66="Media",0.6,IF(H66="Alta",0.8,IF(H66="Muy Alta",1,))))))</f>
        <v>0.6</v>
      </c>
      <c r="J66" s="654" t="s">
        <v>172</v>
      </c>
      <c r="K66" s="664" t="str">
        <f>IF(NOT(ISERROR(MATCH(J66,'[17]Tabla Impacto'!$B$221:$B$223,0))),'[17]Tabla Impacto'!$F$223&amp;"Por favor no seleccionar los criterios de impacto(Afectación Económica o presupuestal y Pérdida Reputacional)",J66)</f>
        <v xml:space="preserve">     Entre 50 y 100 SMLMV </v>
      </c>
      <c r="L66" s="662" t="str">
        <f>IF(OR(K66='[17]Tabla Impacto'!$C$11,K66='[17]Tabla Impacto'!$D$11),"Leve",IF(OR(K66='[17]Tabla Impacto'!$C$12,K66='[17]Tabla Impacto'!$D$12),"Menor",IF(OR(K66='[17]Tabla Impacto'!$C$13,K66='[17]Tabla Impacto'!$D$13),"Moderado",IF(OR(K66='[17]Tabla Impacto'!$C$14,K66='[17]Tabla Impacto'!$D$14),"Mayor",IF(OR(K66='[17]Tabla Impacto'!$C$15,K66='[17]Tabla Impacto'!$D$15),"Catastrófico","")))))</f>
        <v>Moderado</v>
      </c>
      <c r="M66" s="664">
        <f>IF(L66="","",IF(L66="Leve",0.2,IF(L66="Menor",0.4,IF(L66="Moderado",0.6,IF(L66="Mayor",0.8,IF(L66="Catastrófico",1,))))))</f>
        <v>0.6</v>
      </c>
      <c r="N66" s="660" t="str">
        <f>IF(OR(AND(H66="Muy Baja",L66="Leve"),AND(H66="Muy Baja",L66="Menor"),AND(H66="Baja",L66="Leve")),"Bajo",IF(OR(AND(H66="Muy baja",L66="Moderado"),AND(H66="Baja",L66="Menor"),AND(H66="Baja",L66="Moderado"),AND(H66="Media",L66="Leve"),AND(H66="Media",L66="Menor"),AND(H66="Media",L66="Moderado"),AND(H66="Alta",L66="Leve"),AND(H66="Alta",L66="Menor")),"Moderado",IF(OR(AND(H66="Muy Baja",L66="Mayor"),AND(H66="Baja",L66="Mayor"),AND(H66="Media",L66="Mayor"),AND(H66="Alta",L66="Moderado"),AND(H66="Alta",L66="Mayor"),AND(H66="Muy Alta",L66="Leve"),AND(H66="Muy Alta",L66="Menor"),AND(H66="Muy Alta",L66="Moderado"),AND(H66="Muy Alta",L66="Mayor")),"Alto",IF(OR(AND(H66="Muy Baja",L66="Catastrófico"),AND(H66="Baja",L66="Catastrófico"),AND(H66="Media",L66="Catastrófico"),AND(H66="Alta",L66="Catastrófico"),AND(H66="Muy Alta",L66="Catastrófico")),"Extremo",""))))</f>
        <v>Moderado</v>
      </c>
      <c r="O66" s="131">
        <v>1</v>
      </c>
      <c r="P66" s="278" t="s">
        <v>826</v>
      </c>
      <c r="Q66" s="279" t="s">
        <v>827</v>
      </c>
      <c r="R66" s="131" t="str">
        <f t="shared" si="24"/>
        <v>Probabilidad</v>
      </c>
      <c r="S66" s="242" t="s">
        <v>63</v>
      </c>
      <c r="T66" s="242" t="s">
        <v>64</v>
      </c>
      <c r="U66" s="243" t="str">
        <f t="shared" si="25"/>
        <v>40%</v>
      </c>
      <c r="V66" s="242" t="s">
        <v>65</v>
      </c>
      <c r="W66" s="242" t="s">
        <v>167</v>
      </c>
      <c r="X66" s="242" t="s">
        <v>67</v>
      </c>
      <c r="Y66" s="244">
        <f>IFERROR(IF(R66="Probabilidad",(I66-(+I66*U66)),IF(R66="Impacto",I66,"")),"")</f>
        <v>0.36</v>
      </c>
      <c r="Z66" s="245" t="str">
        <f t="shared" si="26"/>
        <v>Baja</v>
      </c>
      <c r="AA66" s="243">
        <f t="shared" si="27"/>
        <v>0.36</v>
      </c>
      <c r="AB66" s="245" t="str">
        <f t="shared" si="28"/>
        <v>Moderado</v>
      </c>
      <c r="AC66" s="243">
        <f>IFERROR(IF(R66="Impacto",(M66-(+M66*U66)),IF(R66="Probabilidad",M66,"")),"")</f>
        <v>0.6</v>
      </c>
      <c r="AD66" s="239" t="str">
        <f t="shared" si="29"/>
        <v>Moderado</v>
      </c>
      <c r="AE66" s="242" t="s">
        <v>68</v>
      </c>
      <c r="AF66" s="654" t="s">
        <v>828</v>
      </c>
      <c r="AG66" s="751" t="s">
        <v>829</v>
      </c>
      <c r="AH66" s="652"/>
      <c r="AI66" s="652"/>
      <c r="AJ66" s="654" t="s">
        <v>830</v>
      </c>
      <c r="AK66" s="656"/>
      <c r="AL66" s="276"/>
    </row>
    <row r="67" spans="1:38" x14ac:dyDescent="0.3">
      <c r="A67" s="605"/>
      <c r="B67" s="605"/>
      <c r="C67" s="605"/>
      <c r="D67" s="605"/>
      <c r="E67" s="605"/>
      <c r="F67" s="605"/>
      <c r="G67" s="605"/>
      <c r="H67" s="605"/>
      <c r="I67" s="605"/>
      <c r="J67" s="605"/>
      <c r="K67" s="605"/>
      <c r="L67" s="605"/>
      <c r="M67" s="605"/>
      <c r="N67" s="605"/>
      <c r="O67" s="131">
        <v>2</v>
      </c>
      <c r="P67" s="280"/>
      <c r="Q67" s="280"/>
      <c r="R67" s="131" t="str">
        <f t="shared" si="24"/>
        <v/>
      </c>
      <c r="S67" s="242"/>
      <c r="T67" s="242"/>
      <c r="U67" s="243" t="str">
        <f t="shared" si="25"/>
        <v/>
      </c>
      <c r="V67" s="242"/>
      <c r="W67" s="242"/>
      <c r="X67" s="242"/>
      <c r="Y67" s="244" t="str">
        <f>IFERROR(IF(AND(R66="Probabilidad",R67="Probabilidad"),(AA66-(+AA66*U67)),IF(R67="Probabilidad",(I66-(+I66*U67)),IF(R67="Impacto",AA66,""))),"")</f>
        <v/>
      </c>
      <c r="Z67" s="245" t="str">
        <f t="shared" si="26"/>
        <v/>
      </c>
      <c r="AA67" s="243" t="str">
        <f t="shared" si="27"/>
        <v/>
      </c>
      <c r="AB67" s="245" t="str">
        <f t="shared" si="28"/>
        <v/>
      </c>
      <c r="AC67" s="243" t="str">
        <f>IFERROR(IF(AND(R66="Impacto",R67="Impacto"),(AC64-(+AC64*U67)),IF(R67="Impacto",($M$26-(+$M$26*U67)),IF(R67="Probabilidad",AC64,""))),"")</f>
        <v/>
      </c>
      <c r="AD67" s="239" t="str">
        <f t="shared" si="29"/>
        <v/>
      </c>
      <c r="AE67" s="242"/>
      <c r="AF67" s="605"/>
      <c r="AG67" s="752"/>
      <c r="AH67" s="605"/>
      <c r="AI67" s="605"/>
      <c r="AJ67" s="605"/>
      <c r="AK67" s="605"/>
      <c r="AL67" s="276"/>
    </row>
    <row r="68" spans="1:38" ht="158.4" x14ac:dyDescent="0.3">
      <c r="A68" s="656">
        <v>9</v>
      </c>
      <c r="B68" s="654" t="s">
        <v>55</v>
      </c>
      <c r="C68" s="654" t="s">
        <v>831</v>
      </c>
      <c r="D68" s="654" t="s">
        <v>832</v>
      </c>
      <c r="E68" s="654" t="s">
        <v>833</v>
      </c>
      <c r="F68" s="654" t="s">
        <v>234</v>
      </c>
      <c r="G68" s="656">
        <v>500</v>
      </c>
      <c r="H68" s="662" t="str">
        <f>IF(G68&lt;=0,"",IF(G68&lt;=2,"Muy Baja",IF(G68&lt;=24,"Baja",IF(G68&lt;=500,"Media",IF(G68&lt;=5000,"Alta","Muy Alta")))))</f>
        <v>Media</v>
      </c>
      <c r="I68" s="664">
        <f>IF(H68="","",IF(H68="Muy Baja",0.2,IF(H68="Baja",0.4,IF(H68="Media",0.6,IF(H68="Alta",0.8,IF(H68="Muy Alta",1,))))))</f>
        <v>0.6</v>
      </c>
      <c r="J68" s="654" t="s">
        <v>172</v>
      </c>
      <c r="K68" s="664" t="str">
        <f>IF(NOT(ISERROR(MATCH(J68,'[17]Tabla Impacto'!$B$221:$B$223,0))),'[17]Tabla Impacto'!$F$223&amp;"Por favor no seleccionar los criterios de impacto(Afectación Económica o presupuestal y Pérdida Reputacional)",J68)</f>
        <v xml:space="preserve">     Entre 50 y 100 SMLMV </v>
      </c>
      <c r="L68" s="662" t="str">
        <f>IF(OR(K68='[17]Tabla Impacto'!$C$11,K68='[17]Tabla Impacto'!$D$11),"Leve",IF(OR(K68='[17]Tabla Impacto'!$C$12,K68='[17]Tabla Impacto'!$D$12),"Menor",IF(OR(K68='[17]Tabla Impacto'!$C$13,K68='[17]Tabla Impacto'!$D$13),"Moderado",IF(OR(K68='[17]Tabla Impacto'!$C$14,K68='[17]Tabla Impacto'!$D$14),"Mayor",IF(OR(K68='[17]Tabla Impacto'!$C$15,K68='[17]Tabla Impacto'!$D$15),"Catastrófico","")))))</f>
        <v>Moderado</v>
      </c>
      <c r="M68" s="664">
        <f>IF(L68="","",IF(L68="Leve",0.2,IF(L68="Menor",0.4,IF(L68="Moderado",0.6,IF(L68="Mayor",0.8,IF(L68="Catastrófico",1,))))))</f>
        <v>0.6</v>
      </c>
      <c r="N68" s="660" t="str">
        <f>IF(OR(AND(H68="Muy Baja",L68="Leve"),AND(H68="Muy Baja",L68="Menor"),AND(H68="Baja",L68="Leve")),"Bajo",IF(OR(AND(H68="Muy baja",L68="Moderado"),AND(H68="Baja",L68="Menor"),AND(H68="Baja",L68="Moderado"),AND(H68="Media",L68="Leve"),AND(H68="Media",L68="Menor"),AND(H68="Media",L68="Moderado"),AND(H68="Alta",L68="Leve"),AND(H68="Alta",L68="Menor")),"Moderado",IF(OR(AND(H68="Muy Baja",L68="Mayor"),AND(H68="Baja",L68="Mayor"),AND(H68="Media",L68="Mayor"),AND(H68="Alta",L68="Moderado"),AND(H68="Alta",L68="Mayor"),AND(H68="Muy Alta",L68="Leve"),AND(H68="Muy Alta",L68="Menor"),AND(H68="Muy Alta",L68="Moderado"),AND(H68="Muy Alta",L68="Mayor")),"Alto",IF(OR(AND(H68="Muy Baja",L68="Catastrófico"),AND(H68="Baja",L68="Catastrófico"),AND(H68="Media",L68="Catastrófico"),AND(H68="Alta",L68="Catastrófico"),AND(H68="Muy Alta",L68="Catastrófico")),"Extremo",""))))</f>
        <v>Moderado</v>
      </c>
      <c r="O68" s="131">
        <v>1</v>
      </c>
      <c r="P68" s="283" t="s">
        <v>834</v>
      </c>
      <c r="Q68" s="280" t="s">
        <v>835</v>
      </c>
      <c r="R68" s="131" t="str">
        <f t="shared" si="24"/>
        <v>Probabilidad</v>
      </c>
      <c r="S68" s="242" t="s">
        <v>63</v>
      </c>
      <c r="T68" s="242" t="s">
        <v>64</v>
      </c>
      <c r="U68" s="243" t="str">
        <f t="shared" si="25"/>
        <v>40%</v>
      </c>
      <c r="V68" s="242" t="s">
        <v>65</v>
      </c>
      <c r="W68" s="242" t="s">
        <v>66</v>
      </c>
      <c r="X68" s="242" t="s">
        <v>67</v>
      </c>
      <c r="Y68" s="244">
        <f>IFERROR(IF(R68="Probabilidad",(I68-(+I68*U68)),IF(R68="Impacto",I68,"")),"")</f>
        <v>0.36</v>
      </c>
      <c r="Z68" s="245" t="str">
        <f t="shared" si="26"/>
        <v>Baja</v>
      </c>
      <c r="AA68" s="243">
        <f t="shared" si="27"/>
        <v>0.36</v>
      </c>
      <c r="AB68" s="245" t="str">
        <f t="shared" si="28"/>
        <v>Moderado</v>
      </c>
      <c r="AC68" s="243">
        <f>IFERROR(IF(R68="Impacto",(M68-(+M68*U68)),IF(R68="Probabilidad",M68,"")),"")</f>
        <v>0.6</v>
      </c>
      <c r="AD68" s="239" t="str">
        <f t="shared" si="29"/>
        <v>Moderado</v>
      </c>
      <c r="AE68" s="242" t="s">
        <v>160</v>
      </c>
      <c r="AF68" s="129"/>
      <c r="AG68" s="131"/>
      <c r="AH68" s="282"/>
      <c r="AI68" s="282"/>
      <c r="AJ68" s="129"/>
      <c r="AK68" s="131"/>
      <c r="AL68" s="276"/>
    </row>
    <row r="69" spans="1:38" x14ac:dyDescent="0.3">
      <c r="A69" s="605"/>
      <c r="B69" s="605"/>
      <c r="C69" s="605"/>
      <c r="D69" s="605"/>
      <c r="E69" s="605"/>
      <c r="F69" s="605"/>
      <c r="G69" s="605"/>
      <c r="H69" s="605"/>
      <c r="I69" s="605"/>
      <c r="J69" s="605"/>
      <c r="K69" s="605"/>
      <c r="L69" s="605"/>
      <c r="M69" s="605"/>
      <c r="N69" s="605"/>
      <c r="O69" s="131">
        <v>2</v>
      </c>
      <c r="P69" s="280"/>
      <c r="Q69" s="280"/>
      <c r="R69" s="131" t="str">
        <f t="shared" si="24"/>
        <v/>
      </c>
      <c r="S69" s="242"/>
      <c r="T69" s="242"/>
      <c r="U69" s="243" t="str">
        <f t="shared" si="25"/>
        <v/>
      </c>
      <c r="V69" s="242"/>
      <c r="W69" s="242"/>
      <c r="X69" s="242"/>
      <c r="Y69" s="244" t="str">
        <f>IFERROR(IF(AND(R68="Probabilidad",R69="Probabilidad"),(AA68-(+AA68*U69)),IF(R69="Probabilidad",(I68-(+I68*U69)),IF(R69="Impacto",AA68,""))),"")</f>
        <v/>
      </c>
      <c r="Z69" s="245" t="str">
        <f t="shared" si="26"/>
        <v/>
      </c>
      <c r="AA69" s="243" t="str">
        <f t="shared" si="27"/>
        <v/>
      </c>
      <c r="AB69" s="245" t="str">
        <f t="shared" si="28"/>
        <v/>
      </c>
      <c r="AC69" s="243" t="str">
        <f>IFERROR(IF(AND(R68="Impacto",R69="Impacto"),(AC66-(+AC66*U69)),IF(R69="Impacto",(#REF!-(+#REF!*U69)),IF(R69="Probabilidad",AC66,""))),"")</f>
        <v/>
      </c>
      <c r="AD69" s="239" t="str">
        <f t="shared" si="29"/>
        <v/>
      </c>
      <c r="AE69" s="242"/>
      <c r="AF69" s="129"/>
      <c r="AG69" s="131"/>
      <c r="AH69" s="282"/>
      <c r="AI69" s="282"/>
      <c r="AJ69" s="129"/>
      <c r="AK69" s="131"/>
      <c r="AL69" s="276"/>
    </row>
    <row r="70" spans="1:38" ht="100.8" x14ac:dyDescent="0.3">
      <c r="A70" s="656">
        <v>10</v>
      </c>
      <c r="B70" s="654" t="s">
        <v>168</v>
      </c>
      <c r="C70" s="654" t="s">
        <v>836</v>
      </c>
      <c r="D70" s="654" t="s">
        <v>837</v>
      </c>
      <c r="E70" s="654" t="s">
        <v>838</v>
      </c>
      <c r="F70" s="654" t="s">
        <v>131</v>
      </c>
      <c r="G70" s="656">
        <v>500</v>
      </c>
      <c r="H70" s="662" t="str">
        <f>IF(G70&lt;=0,"",IF(G70&lt;=2,"Muy Baja",IF(G70&lt;=24,"Baja",IF(G70&lt;=500,"Media",IF(G70&lt;=5000,"Alta","Muy Alta")))))</f>
        <v>Media</v>
      </c>
      <c r="I70" s="664">
        <f>IF(H70="","",IF(H70="Muy Baja",0.2,IF(H70="Baja",0.4,IF(H70="Media",0.6,IF(H70="Alta",0.8,IF(H70="Muy Alta",1,))))))</f>
        <v>0.6</v>
      </c>
      <c r="J70" s="654" t="s">
        <v>486</v>
      </c>
      <c r="K70" s="664" t="str">
        <f>IF(NOT(ISERROR(MATCH(J70,'[17]Tabla Impacto'!$B$221:$B$223,0))),'[17]Tabla Impacto'!$F$223&amp;"Por favor no seleccionar los criterios de impacto(Afectación Económica o presupuestal y Pérdida Reputacional)",J70)</f>
        <v xml:space="preserve">     Entre 100 y 500 SMLMV </v>
      </c>
      <c r="L70" s="662" t="str">
        <f>IF(OR(K70='[17]Tabla Impacto'!$C$11,K70='[17]Tabla Impacto'!$D$11),"Leve",IF(OR(K70='[17]Tabla Impacto'!$C$12,K70='[17]Tabla Impacto'!$D$12),"Menor",IF(OR(K70='[17]Tabla Impacto'!$C$13,K70='[17]Tabla Impacto'!$D$13),"Moderado",IF(OR(K70='[17]Tabla Impacto'!$C$14,K70='[17]Tabla Impacto'!$D$14),"Mayor",IF(OR(K70='[17]Tabla Impacto'!$C$15,K70='[17]Tabla Impacto'!$D$15),"Catastrófico","")))))</f>
        <v>Mayor</v>
      </c>
      <c r="M70" s="664">
        <f>IF(L70="","",IF(L70="Leve",0.2,IF(L70="Menor",0.4,IF(L70="Moderado",0.6,IF(L70="Mayor",0.8,IF(L70="Catastrófico",1,))))))</f>
        <v>0.8</v>
      </c>
      <c r="N70" s="660" t="str">
        <f>IF(OR(AND(H70="Muy Baja",L70="Leve"),AND(H70="Muy Baja",L70="Menor"),AND(H70="Baja",L70="Leve")),"Bajo",IF(OR(AND(H70="Muy baja",L70="Moderado"),AND(H70="Baja",L70="Menor"),AND(H70="Baja",L70="Moderado"),AND(H70="Media",L70="Leve"),AND(H70="Media",L70="Menor"),AND(H70="Media",L70="Moderado"),AND(H70="Alta",L70="Leve"),AND(H70="Alta",L70="Menor")),"Moderado",IF(OR(AND(H70="Muy Baja",L70="Mayor"),AND(H70="Baja",L70="Mayor"),AND(H70="Media",L70="Mayor"),AND(H70="Alta",L70="Moderado"),AND(H70="Alta",L70="Mayor"),AND(H70="Muy Alta",L70="Leve"),AND(H70="Muy Alta",L70="Menor"),AND(H70="Muy Alta",L70="Moderado"),AND(H70="Muy Alta",L70="Mayor")),"Alto",IF(OR(AND(H70="Muy Baja",L70="Catastrófico"),AND(H70="Baja",L70="Catastrófico"),AND(H70="Media",L70="Catastrófico"),AND(H70="Alta",L70="Catastrófico"),AND(H70="Muy Alta",L70="Catastrófico")),"Extremo",""))))</f>
        <v>Alto</v>
      </c>
      <c r="O70" s="131">
        <v>1</v>
      </c>
      <c r="P70" s="283" t="s">
        <v>839</v>
      </c>
      <c r="Q70" s="280" t="s">
        <v>840</v>
      </c>
      <c r="R70" s="131" t="str">
        <f t="shared" si="24"/>
        <v>Probabilidad</v>
      </c>
      <c r="S70" s="242" t="s">
        <v>63</v>
      </c>
      <c r="T70" s="242" t="s">
        <v>64</v>
      </c>
      <c r="U70" s="243" t="str">
        <f t="shared" si="25"/>
        <v>40%</v>
      </c>
      <c r="V70" s="242" t="s">
        <v>65</v>
      </c>
      <c r="W70" s="242" t="s">
        <v>167</v>
      </c>
      <c r="X70" s="242" t="s">
        <v>67</v>
      </c>
      <c r="Y70" s="244">
        <f>IFERROR(IF(R70="Probabilidad",(I70-(+I70*U70)),IF(R70="Impacto",I70,"")),"")</f>
        <v>0.36</v>
      </c>
      <c r="Z70" s="245" t="str">
        <f t="shared" si="26"/>
        <v>Baja</v>
      </c>
      <c r="AA70" s="243">
        <f t="shared" si="27"/>
        <v>0.36</v>
      </c>
      <c r="AB70" s="245" t="str">
        <f t="shared" si="28"/>
        <v>Mayor</v>
      </c>
      <c r="AC70" s="243">
        <f>IFERROR(IF(R70="Impacto",(M70-(+M70*U70)),IF(R70="Probabilidad",M70,"")),"")</f>
        <v>0.8</v>
      </c>
      <c r="AD70" s="239" t="str">
        <f t="shared" si="29"/>
        <v>Alto</v>
      </c>
      <c r="AE70" s="242" t="s">
        <v>160</v>
      </c>
      <c r="AF70" s="129"/>
      <c r="AG70" s="131"/>
      <c r="AH70" s="282"/>
      <c r="AI70" s="282"/>
      <c r="AJ70" s="129"/>
      <c r="AK70" s="131"/>
      <c r="AL70" s="276"/>
    </row>
    <row r="71" spans="1:38" ht="158.4" x14ac:dyDescent="0.3">
      <c r="A71" s="605"/>
      <c r="B71" s="605"/>
      <c r="C71" s="605"/>
      <c r="D71" s="605"/>
      <c r="E71" s="605"/>
      <c r="F71" s="605"/>
      <c r="G71" s="605"/>
      <c r="H71" s="605"/>
      <c r="I71" s="605"/>
      <c r="J71" s="605"/>
      <c r="K71" s="605"/>
      <c r="L71" s="605"/>
      <c r="M71" s="605"/>
      <c r="N71" s="605"/>
      <c r="O71" s="131">
        <v>2</v>
      </c>
      <c r="P71" s="283" t="s">
        <v>841</v>
      </c>
      <c r="Q71" s="280" t="s">
        <v>842</v>
      </c>
      <c r="R71" s="131" t="str">
        <f t="shared" si="24"/>
        <v>Probabilidad</v>
      </c>
      <c r="S71" s="242" t="s">
        <v>63</v>
      </c>
      <c r="T71" s="242" t="s">
        <v>64</v>
      </c>
      <c r="U71" s="243" t="str">
        <f t="shared" si="25"/>
        <v>40%</v>
      </c>
      <c r="V71" s="242" t="s">
        <v>65</v>
      </c>
      <c r="W71" s="242" t="s">
        <v>167</v>
      </c>
      <c r="X71" s="242" t="s">
        <v>67</v>
      </c>
      <c r="Y71" s="244">
        <f>IFERROR(IF(AND(R70="Probabilidad",R71="Probabilidad"),(AA70-(+AA70*U71)),IF(R71="Probabilidad",(I70-(+I70*U71)),IF(R71="Impacto",AA70,""))),"")</f>
        <v>0.216</v>
      </c>
      <c r="Z71" s="245" t="str">
        <f t="shared" si="26"/>
        <v>Baja</v>
      </c>
      <c r="AA71" s="243">
        <f t="shared" si="27"/>
        <v>0.216</v>
      </c>
      <c r="AB71" s="245" t="str">
        <f t="shared" si="28"/>
        <v>Moderado</v>
      </c>
      <c r="AC71" s="243">
        <f>IFERROR(IF(AND(R70="Impacto",R71="Impacto"),(AC68-(+AC68*U71)),IF(R71="Impacto",(#REF!-(+#REF!*U71)),IF(R71="Probabilidad",AC68,""))),"")</f>
        <v>0.6</v>
      </c>
      <c r="AD71" s="239" t="str">
        <f t="shared" si="29"/>
        <v>Moderado</v>
      </c>
      <c r="AE71" s="242" t="s">
        <v>160</v>
      </c>
      <c r="AF71" s="129"/>
      <c r="AG71" s="131"/>
      <c r="AH71" s="282"/>
      <c r="AI71" s="282"/>
      <c r="AJ71" s="129"/>
      <c r="AK71" s="131"/>
      <c r="AL71" s="246"/>
    </row>
    <row r="72" spans="1:38" x14ac:dyDescent="0.3">
      <c r="A72" s="246"/>
      <c r="B72" s="259" t="s">
        <v>133</v>
      </c>
      <c r="C72" s="246"/>
      <c r="D72" s="246"/>
      <c r="E72" s="246"/>
      <c r="F72" s="246"/>
      <c r="G72" s="246"/>
      <c r="H72" s="246"/>
      <c r="I72" s="246"/>
      <c r="J72" s="246"/>
      <c r="K72" s="246"/>
      <c r="L72" s="246"/>
      <c r="M72" s="246"/>
      <c r="N72" s="246"/>
      <c r="O72" s="246"/>
      <c r="P72" s="246"/>
      <c r="Q72" s="246"/>
      <c r="R72" s="246"/>
      <c r="S72" s="246"/>
      <c r="T72" s="246"/>
      <c r="U72" s="246"/>
      <c r="V72" s="246"/>
      <c r="W72" s="246"/>
      <c r="X72" s="246"/>
      <c r="Y72" s="246"/>
      <c r="Z72" s="246"/>
      <c r="AA72" s="246"/>
      <c r="AB72" s="246"/>
      <c r="AC72" s="246"/>
      <c r="AD72" s="246"/>
      <c r="AE72" s="246"/>
      <c r="AF72" s="246"/>
      <c r="AG72" s="246"/>
      <c r="AH72" s="246"/>
      <c r="AI72" s="246"/>
      <c r="AJ72" s="246"/>
      <c r="AK72" s="246"/>
      <c r="AL72" s="246"/>
    </row>
    <row r="73" spans="1:38" x14ac:dyDescent="0.3">
      <c r="A73" s="234"/>
      <c r="B73" s="234"/>
      <c r="C73" s="234"/>
      <c r="D73" s="234"/>
      <c r="E73" s="246"/>
      <c r="F73" s="234"/>
      <c r="G73" s="246"/>
      <c r="H73" s="246"/>
      <c r="I73" s="246"/>
      <c r="J73" s="246"/>
      <c r="K73" s="246"/>
      <c r="L73" s="246"/>
      <c r="M73" s="246"/>
      <c r="N73" s="246"/>
      <c r="O73" s="246"/>
      <c r="P73" s="246"/>
      <c r="Q73" s="246"/>
      <c r="R73" s="246"/>
      <c r="S73" s="246"/>
      <c r="T73" s="246"/>
      <c r="U73" s="246"/>
      <c r="V73" s="246"/>
      <c r="W73" s="246"/>
      <c r="X73" s="246"/>
      <c r="Y73" s="246"/>
      <c r="Z73" s="246"/>
      <c r="AA73" s="246"/>
      <c r="AB73" s="246"/>
      <c r="AC73" s="246"/>
      <c r="AD73" s="246"/>
      <c r="AE73" s="246"/>
      <c r="AF73" s="246"/>
      <c r="AG73" s="246"/>
      <c r="AH73" s="246"/>
      <c r="AI73" s="246"/>
      <c r="AJ73" s="246"/>
      <c r="AK73" s="246"/>
      <c r="AL73" s="246"/>
    </row>
    <row r="74" spans="1:38" x14ac:dyDescent="0.3">
      <c r="A74" s="234"/>
      <c r="B74" s="234"/>
      <c r="C74" s="260" t="s">
        <v>226</v>
      </c>
      <c r="D74" s="272"/>
      <c r="E74" s="658" t="s">
        <v>26</v>
      </c>
      <c r="F74" s="234"/>
      <c r="G74" s="246"/>
      <c r="H74" s="246"/>
      <c r="I74" s="246"/>
      <c r="J74" s="246"/>
      <c r="K74" s="246"/>
      <c r="L74" s="246"/>
      <c r="M74" s="246"/>
      <c r="N74" s="246"/>
      <c r="O74" s="246"/>
      <c r="P74" s="246"/>
      <c r="Q74" s="246"/>
      <c r="R74" s="246"/>
      <c r="S74" s="246"/>
      <c r="T74" s="246"/>
      <c r="U74" s="246"/>
      <c r="V74" s="246"/>
      <c r="W74" s="246"/>
      <c r="X74" s="246"/>
      <c r="Y74" s="246"/>
      <c r="Z74" s="246"/>
      <c r="AA74" s="246"/>
      <c r="AB74" s="246"/>
      <c r="AC74" s="246"/>
      <c r="AD74" s="246"/>
      <c r="AE74" s="246"/>
      <c r="AF74" s="246"/>
      <c r="AG74" s="246"/>
      <c r="AH74" s="246"/>
      <c r="AI74" s="246"/>
      <c r="AJ74" s="246"/>
      <c r="AK74" s="246"/>
      <c r="AL74" s="246"/>
    </row>
    <row r="75" spans="1:38" x14ac:dyDescent="0.3">
      <c r="A75" s="234"/>
      <c r="B75" s="234"/>
      <c r="C75" s="272" t="s">
        <v>227</v>
      </c>
      <c r="D75" s="272"/>
      <c r="E75" s="605"/>
      <c r="F75" s="234"/>
      <c r="G75" s="246"/>
      <c r="H75" s="246"/>
      <c r="I75" s="246"/>
      <c r="J75" s="246"/>
      <c r="K75" s="246"/>
      <c r="L75" s="246"/>
      <c r="M75" s="246"/>
      <c r="N75" s="246"/>
      <c r="O75" s="246"/>
      <c r="P75" s="246"/>
      <c r="Q75" s="246"/>
      <c r="R75" s="246"/>
      <c r="S75" s="246"/>
      <c r="T75" s="246"/>
      <c r="U75" s="246"/>
      <c r="V75" s="246"/>
      <c r="W75" s="246"/>
      <c r="X75" s="246"/>
      <c r="Y75" s="246"/>
      <c r="Z75" s="246"/>
      <c r="AA75" s="246"/>
      <c r="AB75" s="246"/>
      <c r="AC75" s="246"/>
      <c r="AD75" s="246"/>
      <c r="AE75" s="246"/>
      <c r="AF75" s="246"/>
      <c r="AG75" s="246"/>
      <c r="AH75" s="246"/>
      <c r="AI75" s="246"/>
      <c r="AJ75" s="246"/>
      <c r="AK75" s="246"/>
      <c r="AL75" s="246"/>
    </row>
    <row r="76" spans="1:38" x14ac:dyDescent="0.3">
      <c r="A76" s="234"/>
      <c r="B76" s="234"/>
      <c r="C76" s="272" t="s">
        <v>89</v>
      </c>
      <c r="D76" s="272"/>
      <c r="E76" s="272" t="s">
        <v>59</v>
      </c>
      <c r="F76" s="234"/>
      <c r="G76" s="246"/>
      <c r="H76" s="246"/>
      <c r="I76" s="246"/>
      <c r="J76" s="246"/>
      <c r="K76" s="246"/>
      <c r="L76" s="246"/>
      <c r="M76" s="246"/>
      <c r="N76" s="246"/>
      <c r="O76" s="246"/>
      <c r="P76" s="246"/>
      <c r="Q76" s="246"/>
      <c r="R76" s="246"/>
      <c r="S76" s="246"/>
      <c r="T76" s="246"/>
      <c r="U76" s="246"/>
      <c r="V76" s="246"/>
      <c r="W76" s="246"/>
      <c r="X76" s="246"/>
      <c r="Y76" s="246"/>
      <c r="Z76" s="246"/>
      <c r="AA76" s="246"/>
      <c r="AB76" s="246"/>
      <c r="AC76" s="246"/>
      <c r="AD76" s="246"/>
      <c r="AE76" s="246"/>
      <c r="AF76" s="246"/>
      <c r="AG76" s="246"/>
      <c r="AH76" s="246"/>
      <c r="AI76" s="246"/>
      <c r="AJ76" s="246"/>
      <c r="AK76" s="246"/>
      <c r="AL76" s="246"/>
    </row>
    <row r="77" spans="1:38" x14ac:dyDescent="0.3">
      <c r="A77" s="234"/>
      <c r="B77" s="234"/>
      <c r="C77" s="272" t="s">
        <v>55</v>
      </c>
      <c r="D77" s="272"/>
      <c r="E77" s="272" t="s">
        <v>131</v>
      </c>
      <c r="F77" s="234"/>
      <c r="G77" s="246"/>
      <c r="H77" s="246"/>
      <c r="I77" s="246"/>
      <c r="J77" s="246"/>
      <c r="K77" s="246"/>
      <c r="L77" s="246"/>
      <c r="M77" s="246"/>
      <c r="N77" s="246"/>
      <c r="O77" s="246"/>
      <c r="P77" s="246"/>
      <c r="Q77" s="246"/>
      <c r="R77" s="246"/>
      <c r="S77" s="246"/>
      <c r="T77" s="246"/>
      <c r="U77" s="246"/>
      <c r="V77" s="246"/>
      <c r="W77" s="246"/>
      <c r="X77" s="246"/>
      <c r="Y77" s="246"/>
      <c r="Z77" s="246"/>
      <c r="AA77" s="246"/>
      <c r="AB77" s="246"/>
      <c r="AC77" s="246"/>
      <c r="AD77" s="246"/>
      <c r="AE77" s="246"/>
      <c r="AF77" s="246"/>
      <c r="AG77" s="246"/>
      <c r="AH77" s="246"/>
      <c r="AI77" s="246"/>
      <c r="AJ77" s="246"/>
      <c r="AK77" s="246"/>
      <c r="AL77" s="246"/>
    </row>
    <row r="78" spans="1:38" x14ac:dyDescent="0.3">
      <c r="A78" s="234"/>
      <c r="B78" s="234"/>
      <c r="C78" s="272" t="s">
        <v>168</v>
      </c>
      <c r="D78" s="272"/>
      <c r="E78" s="272" t="s">
        <v>80</v>
      </c>
      <c r="F78" s="234"/>
      <c r="G78" s="246"/>
      <c r="H78" s="246"/>
      <c r="I78" s="246"/>
      <c r="J78" s="246"/>
      <c r="K78" s="246"/>
      <c r="L78" s="246"/>
      <c r="M78" s="246"/>
      <c r="N78" s="246"/>
      <c r="O78" s="246"/>
      <c r="P78" s="246"/>
      <c r="Q78" s="246"/>
      <c r="R78" s="246"/>
      <c r="S78" s="246"/>
      <c r="T78" s="246"/>
      <c r="U78" s="246"/>
      <c r="V78" s="246"/>
      <c r="W78" s="246"/>
      <c r="X78" s="246"/>
      <c r="Y78" s="246"/>
      <c r="Z78" s="246"/>
      <c r="AA78" s="246"/>
      <c r="AB78" s="246"/>
      <c r="AC78" s="246"/>
      <c r="AD78" s="246"/>
      <c r="AE78" s="246"/>
      <c r="AF78" s="246"/>
      <c r="AG78" s="246"/>
      <c r="AH78" s="246"/>
      <c r="AI78" s="246"/>
      <c r="AJ78" s="246"/>
      <c r="AK78" s="246"/>
      <c r="AL78" s="246"/>
    </row>
    <row r="79" spans="1:38" x14ac:dyDescent="0.3">
      <c r="A79" s="234"/>
      <c r="B79" s="234"/>
      <c r="C79" s="272" t="s">
        <v>228</v>
      </c>
      <c r="D79" s="272"/>
      <c r="E79" s="272" t="s">
        <v>229</v>
      </c>
      <c r="F79" s="234"/>
      <c r="G79" s="246"/>
      <c r="H79" s="246"/>
      <c r="I79" s="246"/>
      <c r="J79" s="246"/>
      <c r="K79" s="246"/>
      <c r="L79" s="246"/>
      <c r="M79" s="246"/>
      <c r="N79" s="246"/>
      <c r="O79" s="246"/>
      <c r="P79" s="246"/>
      <c r="Q79" s="246"/>
      <c r="R79" s="246"/>
      <c r="S79" s="246"/>
      <c r="T79" s="246"/>
      <c r="U79" s="246"/>
      <c r="V79" s="246"/>
      <c r="W79" s="246"/>
      <c r="X79" s="246"/>
      <c r="Y79" s="246"/>
      <c r="Z79" s="246"/>
      <c r="AA79" s="246"/>
      <c r="AB79" s="246"/>
      <c r="AC79" s="246"/>
      <c r="AD79" s="246"/>
      <c r="AE79" s="246"/>
      <c r="AF79" s="246"/>
      <c r="AG79" s="246"/>
      <c r="AH79" s="246"/>
      <c r="AI79" s="246"/>
      <c r="AJ79" s="246"/>
      <c r="AK79" s="246"/>
      <c r="AL79" s="246"/>
    </row>
    <row r="80" spans="1:38" x14ac:dyDescent="0.3">
      <c r="A80" s="234"/>
      <c r="B80" s="234"/>
      <c r="C80" s="272" t="s">
        <v>230</v>
      </c>
      <c r="D80" s="272"/>
      <c r="E80" s="272" t="s">
        <v>231</v>
      </c>
      <c r="F80" s="234"/>
      <c r="G80" s="246"/>
      <c r="H80" s="246"/>
      <c r="I80" s="246"/>
      <c r="J80" s="246"/>
      <c r="K80" s="246"/>
      <c r="L80" s="246"/>
      <c r="M80" s="246"/>
      <c r="N80" s="246"/>
      <c r="O80" s="246"/>
      <c r="P80" s="246"/>
      <c r="Q80" s="246"/>
      <c r="R80" s="246"/>
      <c r="S80" s="246"/>
      <c r="T80" s="246"/>
      <c r="U80" s="246"/>
      <c r="V80" s="246"/>
      <c r="W80" s="246"/>
      <c r="X80" s="246"/>
      <c r="Y80" s="246"/>
      <c r="Z80" s="246"/>
      <c r="AA80" s="246"/>
      <c r="AB80" s="246"/>
      <c r="AC80" s="246"/>
      <c r="AD80" s="246"/>
      <c r="AE80" s="246"/>
      <c r="AF80" s="246"/>
      <c r="AG80" s="246"/>
      <c r="AH80" s="246"/>
      <c r="AI80" s="246"/>
      <c r="AJ80" s="246"/>
      <c r="AK80" s="246"/>
      <c r="AL80" s="246"/>
    </row>
    <row r="81" spans="1:38" x14ac:dyDescent="0.3">
      <c r="A81" s="234"/>
      <c r="B81" s="234"/>
      <c r="C81" s="272"/>
      <c r="D81" s="272"/>
      <c r="E81" s="272" t="s">
        <v>197</v>
      </c>
      <c r="F81" s="234"/>
      <c r="G81" s="246"/>
      <c r="H81" s="246"/>
      <c r="I81" s="246"/>
      <c r="J81" s="246"/>
      <c r="K81" s="246"/>
      <c r="L81" s="246"/>
      <c r="M81" s="246"/>
      <c r="N81" s="246"/>
      <c r="O81" s="246"/>
      <c r="P81" s="246"/>
      <c r="Q81" s="246"/>
      <c r="R81" s="246"/>
      <c r="S81" s="246"/>
      <c r="T81" s="246"/>
      <c r="U81" s="246"/>
      <c r="V81" s="246"/>
      <c r="W81" s="246"/>
      <c r="X81" s="246"/>
      <c r="Y81" s="246"/>
      <c r="Z81" s="246"/>
      <c r="AA81" s="246"/>
      <c r="AB81" s="246"/>
      <c r="AC81" s="246"/>
      <c r="AD81" s="246"/>
      <c r="AE81" s="246"/>
      <c r="AF81" s="246"/>
      <c r="AG81" s="246"/>
      <c r="AH81" s="246"/>
      <c r="AI81" s="246"/>
      <c r="AJ81" s="246"/>
      <c r="AK81" s="246"/>
      <c r="AL81" s="246"/>
    </row>
    <row r="82" spans="1:38" x14ac:dyDescent="0.3">
      <c r="A82" s="234"/>
      <c r="B82" s="234"/>
      <c r="C82" s="272"/>
      <c r="D82" s="272"/>
      <c r="E82" s="272" t="s">
        <v>154</v>
      </c>
      <c r="F82" s="234"/>
      <c r="G82" s="246"/>
      <c r="H82" s="246"/>
      <c r="I82" s="246"/>
      <c r="J82" s="246"/>
      <c r="K82" s="246"/>
      <c r="L82" s="246"/>
      <c r="M82" s="246"/>
      <c r="N82" s="246"/>
      <c r="O82" s="246"/>
      <c r="P82" s="246"/>
      <c r="Q82" s="246"/>
      <c r="R82" s="246"/>
      <c r="S82" s="246"/>
      <c r="T82" s="246"/>
      <c r="U82" s="246"/>
      <c r="V82" s="246"/>
      <c r="W82" s="246"/>
      <c r="X82" s="246"/>
      <c r="Y82" s="246"/>
      <c r="Z82" s="246"/>
      <c r="AA82" s="246"/>
      <c r="AB82" s="246"/>
      <c r="AC82" s="246"/>
      <c r="AD82" s="246"/>
      <c r="AE82" s="246"/>
      <c r="AF82" s="246"/>
      <c r="AG82" s="246"/>
      <c r="AH82" s="246"/>
      <c r="AI82" s="246"/>
      <c r="AJ82" s="246"/>
      <c r="AK82" s="246"/>
      <c r="AL82" s="246"/>
    </row>
    <row r="83" spans="1:38" x14ac:dyDescent="0.3">
      <c r="A83" s="234"/>
      <c r="B83" s="234"/>
      <c r="C83" s="272"/>
      <c r="D83" s="272"/>
      <c r="E83" s="272" t="s">
        <v>232</v>
      </c>
      <c r="F83" s="234"/>
      <c r="G83" s="246"/>
      <c r="H83" s="246"/>
      <c r="I83" s="246"/>
      <c r="J83" s="246"/>
      <c r="K83" s="246"/>
      <c r="L83" s="246"/>
      <c r="M83" s="246"/>
      <c r="N83" s="246"/>
      <c r="O83" s="246"/>
      <c r="P83" s="246"/>
      <c r="Q83" s="246"/>
      <c r="R83" s="246"/>
      <c r="S83" s="246"/>
      <c r="T83" s="246"/>
      <c r="U83" s="246"/>
      <c r="V83" s="246"/>
      <c r="W83" s="246"/>
      <c r="X83" s="246"/>
      <c r="Y83" s="246"/>
      <c r="Z83" s="246"/>
      <c r="AA83" s="246"/>
      <c r="AB83" s="246"/>
      <c r="AC83" s="246"/>
      <c r="AD83" s="246"/>
      <c r="AE83" s="246"/>
      <c r="AF83" s="246"/>
      <c r="AG83" s="246"/>
      <c r="AH83" s="246"/>
      <c r="AI83" s="246"/>
      <c r="AJ83" s="246"/>
      <c r="AK83" s="246"/>
      <c r="AL83" s="246"/>
    </row>
    <row r="84" spans="1:38" ht="15" thickBot="1" x14ac:dyDescent="0.35">
      <c r="A84" s="234"/>
      <c r="B84" s="234"/>
      <c r="C84" s="272"/>
      <c r="D84" s="272"/>
      <c r="E84" s="273" t="s">
        <v>233</v>
      </c>
      <c r="F84" s="234"/>
      <c r="G84" s="246"/>
      <c r="H84" s="246"/>
      <c r="I84" s="246"/>
      <c r="J84" s="246"/>
      <c r="K84" s="246"/>
      <c r="L84" s="246"/>
      <c r="M84" s="246"/>
      <c r="N84" s="246"/>
      <c r="O84" s="246"/>
      <c r="P84" s="246"/>
      <c r="Q84" s="246"/>
      <c r="R84" s="246"/>
      <c r="S84" s="246"/>
      <c r="T84" s="246"/>
      <c r="U84" s="246"/>
      <c r="V84" s="246"/>
      <c r="W84" s="246"/>
      <c r="X84" s="246"/>
      <c r="Y84" s="246"/>
      <c r="Z84" s="246"/>
      <c r="AA84" s="246"/>
      <c r="AB84" s="246"/>
      <c r="AC84" s="246"/>
      <c r="AD84" s="246"/>
      <c r="AE84" s="246"/>
      <c r="AF84" s="246"/>
      <c r="AG84" s="246"/>
      <c r="AH84" s="246"/>
      <c r="AI84" s="246"/>
      <c r="AJ84" s="246"/>
      <c r="AK84" s="246"/>
      <c r="AL84" s="246"/>
    </row>
    <row r="85" spans="1:38" ht="15" thickBot="1" x14ac:dyDescent="0.35">
      <c r="A85" s="234"/>
      <c r="B85" s="234"/>
      <c r="C85" s="234"/>
      <c r="D85" s="234"/>
      <c r="E85" s="274" t="s">
        <v>234</v>
      </c>
      <c r="F85" s="234"/>
      <c r="G85" s="246"/>
      <c r="H85" s="246"/>
      <c r="I85" s="246"/>
      <c r="J85" s="246"/>
      <c r="K85" s="246"/>
      <c r="L85" s="246"/>
      <c r="M85" s="246"/>
      <c r="N85" s="246"/>
      <c r="O85" s="246"/>
      <c r="P85" s="246"/>
      <c r="Q85" s="246"/>
      <c r="R85" s="246"/>
      <c r="S85" s="246"/>
      <c r="T85" s="246"/>
      <c r="U85" s="246"/>
      <c r="V85" s="246"/>
      <c r="W85" s="246"/>
      <c r="X85" s="246"/>
      <c r="Y85" s="246"/>
      <c r="Z85" s="246"/>
      <c r="AA85" s="246"/>
      <c r="AB85" s="246"/>
      <c r="AC85" s="246"/>
      <c r="AD85" s="246"/>
      <c r="AE85" s="246"/>
      <c r="AF85" s="246"/>
      <c r="AG85" s="246"/>
      <c r="AH85" s="246"/>
      <c r="AI85" s="246"/>
      <c r="AJ85" s="246"/>
      <c r="AK85" s="246"/>
      <c r="AL85" s="246"/>
    </row>
    <row r="86" spans="1:38" x14ac:dyDescent="0.3">
      <c r="A86" s="234"/>
      <c r="B86" s="234"/>
      <c r="C86" s="234"/>
      <c r="D86" s="234"/>
      <c r="E86" s="246"/>
      <c r="F86" s="234"/>
      <c r="G86" s="246"/>
      <c r="H86" s="246"/>
      <c r="I86" s="246"/>
      <c r="J86" s="246"/>
      <c r="K86" s="246"/>
      <c r="L86" s="246"/>
      <c r="M86" s="246"/>
      <c r="N86" s="246"/>
      <c r="O86" s="246"/>
      <c r="P86" s="246"/>
      <c r="Q86" s="246"/>
      <c r="R86" s="246"/>
      <c r="S86" s="246"/>
      <c r="T86" s="246"/>
      <c r="U86" s="246"/>
      <c r="V86" s="246"/>
      <c r="W86" s="246"/>
      <c r="X86" s="246"/>
      <c r="Y86" s="246"/>
      <c r="Z86" s="246"/>
      <c r="AA86" s="246"/>
      <c r="AB86" s="246"/>
      <c r="AC86" s="246"/>
      <c r="AD86" s="246"/>
      <c r="AE86" s="246"/>
      <c r="AF86" s="246"/>
      <c r="AG86" s="246"/>
      <c r="AH86" s="246"/>
      <c r="AI86" s="246"/>
      <c r="AJ86" s="246"/>
      <c r="AK86" s="246"/>
      <c r="AL86" s="246"/>
    </row>
    <row r="87" spans="1:38" ht="15" thickBot="1" x14ac:dyDescent="0.35">
      <c r="A87" s="234"/>
      <c r="B87" s="234"/>
      <c r="C87" s="234"/>
      <c r="D87" s="234"/>
      <c r="E87" s="246"/>
      <c r="F87" s="234"/>
      <c r="G87" s="246"/>
      <c r="H87" s="246"/>
      <c r="I87" s="246"/>
      <c r="J87" s="246"/>
      <c r="K87" s="246"/>
      <c r="L87" s="246"/>
      <c r="M87" s="246"/>
      <c r="N87" s="246"/>
      <c r="O87" s="246"/>
      <c r="P87" s="246"/>
      <c r="Q87" s="246"/>
      <c r="R87" s="246"/>
      <c r="S87" s="246"/>
      <c r="T87" s="246"/>
      <c r="U87" s="246"/>
      <c r="V87" s="246"/>
      <c r="W87" s="246"/>
      <c r="X87" s="246"/>
      <c r="Y87" s="246"/>
      <c r="Z87" s="246"/>
      <c r="AA87" s="246"/>
      <c r="AB87" s="246"/>
      <c r="AC87" s="246"/>
      <c r="AD87" s="246"/>
      <c r="AE87" s="246"/>
      <c r="AF87" s="246"/>
      <c r="AG87" s="246"/>
      <c r="AH87" s="246"/>
      <c r="AI87" s="246"/>
      <c r="AJ87" s="246"/>
      <c r="AK87" s="246"/>
      <c r="AL87" s="246"/>
    </row>
    <row r="88" spans="1:38" ht="18.600000000000001" thickBot="1" x14ac:dyDescent="0.4">
      <c r="A88" s="360" t="s">
        <v>1299</v>
      </c>
      <c r="B88" s="356"/>
      <c r="C88" s="356"/>
      <c r="D88" s="356"/>
      <c r="E88" s="357"/>
      <c r="F88" s="358"/>
      <c r="G88" s="358"/>
      <c r="H88" s="358"/>
      <c r="I88" s="358"/>
      <c r="J88" s="358"/>
      <c r="K88" s="358"/>
      <c r="L88" s="358"/>
      <c r="M88" s="358"/>
      <c r="N88" s="358"/>
      <c r="O88" s="358"/>
      <c r="P88" s="358"/>
      <c r="Q88" s="358"/>
      <c r="R88" s="358"/>
      <c r="S88" s="358"/>
      <c r="T88" s="358"/>
      <c r="U88" s="358"/>
      <c r="V88" s="358"/>
      <c r="W88" s="358"/>
      <c r="X88" s="358"/>
      <c r="Y88" s="358"/>
      <c r="Z88" s="358"/>
      <c r="AA88" s="358"/>
      <c r="AB88" s="358"/>
      <c r="AC88" s="358"/>
      <c r="AD88" s="358"/>
      <c r="AE88" s="358"/>
      <c r="AF88" s="358"/>
      <c r="AG88" s="358"/>
      <c r="AH88" s="358"/>
      <c r="AI88" s="358"/>
      <c r="AJ88" s="358"/>
      <c r="AK88" s="359"/>
    </row>
    <row r="89" spans="1:38" ht="18" x14ac:dyDescent="0.3">
      <c r="A89" s="475"/>
      <c r="B89" s="475"/>
      <c r="C89" s="475"/>
      <c r="D89" s="475"/>
      <c r="E89" s="396" t="s">
        <v>185</v>
      </c>
      <c r="F89" s="396"/>
      <c r="G89" s="396"/>
      <c r="H89" s="396"/>
      <c r="I89" s="396"/>
      <c r="J89" s="396"/>
      <c r="K89" s="396"/>
      <c r="L89" s="396"/>
      <c r="M89" s="396"/>
      <c r="N89" s="396"/>
      <c r="O89" s="396"/>
      <c r="P89" s="396"/>
      <c r="Q89" s="396"/>
      <c r="R89" s="396"/>
      <c r="S89" s="396"/>
      <c r="T89" s="396"/>
      <c r="U89" s="396"/>
      <c r="V89" s="396"/>
      <c r="W89" s="396"/>
      <c r="X89" s="396"/>
      <c r="Y89" s="396"/>
      <c r="Z89" s="396"/>
      <c r="AA89" s="396"/>
      <c r="AB89" s="396"/>
      <c r="AC89" s="396"/>
      <c r="AD89" s="396"/>
      <c r="AE89" s="396"/>
      <c r="AF89" s="396"/>
      <c r="AG89" s="396"/>
      <c r="AH89" s="511" t="s">
        <v>186</v>
      </c>
      <c r="AI89" s="511"/>
      <c r="AJ89" s="511"/>
      <c r="AK89" s="511"/>
      <c r="AL89" s="83"/>
    </row>
    <row r="90" spans="1:38" ht="29.25" customHeight="1" x14ac:dyDescent="0.3">
      <c r="A90" s="475"/>
      <c r="B90" s="475"/>
      <c r="C90" s="475"/>
      <c r="D90" s="475"/>
      <c r="E90" s="396" t="s">
        <v>187</v>
      </c>
      <c r="F90" s="396"/>
      <c r="G90" s="396"/>
      <c r="H90" s="396"/>
      <c r="I90" s="396"/>
      <c r="J90" s="396"/>
      <c r="K90" s="396"/>
      <c r="L90" s="396"/>
      <c r="M90" s="396"/>
      <c r="N90" s="396"/>
      <c r="O90" s="396"/>
      <c r="P90" s="396"/>
      <c r="Q90" s="396"/>
      <c r="R90" s="396"/>
      <c r="S90" s="396"/>
      <c r="T90" s="396"/>
      <c r="U90" s="396"/>
      <c r="V90" s="396"/>
      <c r="W90" s="396"/>
      <c r="X90" s="396"/>
      <c r="Y90" s="396"/>
      <c r="Z90" s="396"/>
      <c r="AA90" s="396"/>
      <c r="AB90" s="396"/>
      <c r="AC90" s="396"/>
      <c r="AD90" s="396"/>
      <c r="AE90" s="396"/>
      <c r="AF90" s="396"/>
      <c r="AG90" s="396"/>
      <c r="AH90" s="511" t="s">
        <v>188</v>
      </c>
      <c r="AI90" s="511"/>
      <c r="AJ90" s="511"/>
      <c r="AK90" s="511"/>
      <c r="AL90" s="83"/>
    </row>
    <row r="91" spans="1:38" ht="48" customHeight="1" x14ac:dyDescent="0.3">
      <c r="A91" s="475"/>
      <c r="B91" s="475"/>
      <c r="C91" s="475"/>
      <c r="D91" s="475"/>
      <c r="E91" s="396"/>
      <c r="F91" s="396"/>
      <c r="G91" s="396"/>
      <c r="H91" s="396"/>
      <c r="I91" s="396"/>
      <c r="J91" s="396"/>
      <c r="K91" s="396"/>
      <c r="L91" s="396"/>
      <c r="M91" s="396"/>
      <c r="N91" s="396"/>
      <c r="O91" s="396"/>
      <c r="P91" s="396"/>
      <c r="Q91" s="396"/>
      <c r="R91" s="396"/>
      <c r="S91" s="396"/>
      <c r="T91" s="396"/>
      <c r="U91" s="396"/>
      <c r="V91" s="396"/>
      <c r="W91" s="396"/>
      <c r="X91" s="396"/>
      <c r="Y91" s="396"/>
      <c r="Z91" s="396"/>
      <c r="AA91" s="396"/>
      <c r="AB91" s="396"/>
      <c r="AC91" s="396"/>
      <c r="AD91" s="396"/>
      <c r="AE91" s="396"/>
      <c r="AF91" s="396"/>
      <c r="AG91" s="396"/>
      <c r="AH91" s="511" t="s">
        <v>189</v>
      </c>
      <c r="AI91" s="511"/>
      <c r="AJ91" s="511"/>
      <c r="AK91" s="511"/>
      <c r="AL91" s="83"/>
    </row>
    <row r="92" spans="1:38" x14ac:dyDescent="0.3">
      <c r="A92" s="50"/>
      <c r="B92" s="51"/>
      <c r="C92" s="50"/>
      <c r="D92" s="50"/>
      <c r="E92" s="52"/>
      <c r="F92" s="53"/>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row>
    <row r="93" spans="1:38" ht="23.4" x14ac:dyDescent="0.3">
      <c r="A93" s="520" t="s">
        <v>8</v>
      </c>
      <c r="B93" s="520"/>
      <c r="C93" s="538" t="s">
        <v>863</v>
      </c>
      <c r="D93" s="538"/>
      <c r="E93" s="538"/>
      <c r="F93" s="538"/>
      <c r="G93" s="538"/>
      <c r="H93" s="520" t="s">
        <v>10</v>
      </c>
      <c r="I93" s="520"/>
      <c r="J93" s="538" t="s">
        <v>1298</v>
      </c>
      <c r="K93" s="538"/>
      <c r="L93" s="538"/>
      <c r="M93" s="538"/>
      <c r="N93" s="538"/>
      <c r="O93" s="520" t="s">
        <v>12</v>
      </c>
      <c r="P93" s="520"/>
      <c r="Q93" s="539" t="s">
        <v>136</v>
      </c>
      <c r="R93" s="540"/>
      <c r="S93" s="540"/>
      <c r="T93" s="540"/>
      <c r="U93" s="540"/>
      <c r="V93" s="540"/>
      <c r="W93" s="540"/>
      <c r="X93" s="540"/>
      <c r="Y93" s="540"/>
      <c r="Z93" s="540"/>
      <c r="AA93" s="540"/>
      <c r="AB93" s="540"/>
      <c r="AC93" s="540"/>
      <c r="AD93" s="540"/>
      <c r="AE93" s="541"/>
      <c r="AF93" s="55" t="s">
        <v>14</v>
      </c>
      <c r="AG93" s="537" t="s">
        <v>137</v>
      </c>
      <c r="AH93" s="537"/>
      <c r="AI93" s="537"/>
      <c r="AJ93" s="537"/>
      <c r="AK93" s="537"/>
      <c r="AL93" s="52"/>
    </row>
    <row r="94" spans="1:38" x14ac:dyDescent="0.3">
      <c r="A94" s="514" t="s">
        <v>16</v>
      </c>
      <c r="B94" s="514"/>
      <c r="C94" s="514"/>
      <c r="D94" s="514"/>
      <c r="E94" s="514"/>
      <c r="F94" s="514"/>
      <c r="G94" s="514"/>
      <c r="H94" s="498" t="s">
        <v>17</v>
      </c>
      <c r="I94" s="498"/>
      <c r="J94" s="498"/>
      <c r="K94" s="498"/>
      <c r="L94" s="498"/>
      <c r="M94" s="498"/>
      <c r="N94" s="498"/>
      <c r="O94" s="517" t="s">
        <v>18</v>
      </c>
      <c r="P94" s="517"/>
      <c r="Q94" s="517"/>
      <c r="R94" s="517"/>
      <c r="S94" s="517"/>
      <c r="T94" s="517"/>
      <c r="U94" s="517"/>
      <c r="V94" s="517"/>
      <c r="W94" s="517"/>
      <c r="X94" s="517"/>
      <c r="Y94" s="518" t="s">
        <v>19</v>
      </c>
      <c r="Z94" s="518"/>
      <c r="AA94" s="518"/>
      <c r="AB94" s="518"/>
      <c r="AC94" s="518"/>
      <c r="AD94" s="518"/>
      <c r="AE94" s="518"/>
      <c r="AF94" s="519" t="s">
        <v>20</v>
      </c>
      <c r="AG94" s="519"/>
      <c r="AH94" s="519"/>
      <c r="AI94" s="519"/>
      <c r="AJ94" s="519"/>
      <c r="AK94" s="519"/>
      <c r="AL94" s="52"/>
    </row>
    <row r="95" spans="1:38" x14ac:dyDescent="0.3">
      <c r="A95" s="513" t="s">
        <v>21</v>
      </c>
      <c r="B95" s="514" t="s">
        <v>22</v>
      </c>
      <c r="C95" s="509" t="s">
        <v>23</v>
      </c>
      <c r="D95" s="509" t="s">
        <v>24</v>
      </c>
      <c r="E95" s="514" t="s">
        <v>25</v>
      </c>
      <c r="F95" s="509" t="s">
        <v>26</v>
      </c>
      <c r="G95" s="509" t="s">
        <v>27</v>
      </c>
      <c r="H95" s="500" t="s">
        <v>28</v>
      </c>
      <c r="I95" s="498" t="s">
        <v>29</v>
      </c>
      <c r="J95" s="500" t="s">
        <v>30</v>
      </c>
      <c r="K95" s="500" t="s">
        <v>31</v>
      </c>
      <c r="L95" s="500" t="s">
        <v>32</v>
      </c>
      <c r="M95" s="498" t="s">
        <v>29</v>
      </c>
      <c r="N95" s="500" t="s">
        <v>33</v>
      </c>
      <c r="O95" s="505" t="s">
        <v>34</v>
      </c>
      <c r="P95" s="496" t="s">
        <v>35</v>
      </c>
      <c r="Q95" s="507" t="s">
        <v>36</v>
      </c>
      <c r="R95" s="496" t="s">
        <v>37</v>
      </c>
      <c r="S95" s="496" t="s">
        <v>38</v>
      </c>
      <c r="T95" s="496"/>
      <c r="U95" s="496"/>
      <c r="V95" s="496"/>
      <c r="W95" s="496"/>
      <c r="X95" s="496"/>
      <c r="Y95" s="495" t="s">
        <v>39</v>
      </c>
      <c r="Z95" s="495" t="s">
        <v>40</v>
      </c>
      <c r="AA95" s="495" t="s">
        <v>29</v>
      </c>
      <c r="AB95" s="495" t="s">
        <v>41</v>
      </c>
      <c r="AC95" s="495" t="s">
        <v>29</v>
      </c>
      <c r="AD95" s="495" t="s">
        <v>42</v>
      </c>
      <c r="AE95" s="495" t="s">
        <v>43</v>
      </c>
      <c r="AF95" s="494" t="s">
        <v>20</v>
      </c>
      <c r="AG95" s="494" t="s">
        <v>44</v>
      </c>
      <c r="AH95" s="494" t="s">
        <v>45</v>
      </c>
      <c r="AI95" s="494" t="s">
        <v>46</v>
      </c>
      <c r="AJ95" s="494" t="s">
        <v>47</v>
      </c>
      <c r="AK95" s="494" t="s">
        <v>48</v>
      </c>
      <c r="AL95" s="52"/>
    </row>
    <row r="96" spans="1:38" ht="69.599999999999994" x14ac:dyDescent="0.3">
      <c r="A96" s="513"/>
      <c r="B96" s="515"/>
      <c r="C96" s="509"/>
      <c r="D96" s="509"/>
      <c r="E96" s="514"/>
      <c r="F96" s="509"/>
      <c r="G96" s="509"/>
      <c r="H96" s="501"/>
      <c r="I96" s="499"/>
      <c r="J96" s="501"/>
      <c r="K96" s="501"/>
      <c r="L96" s="499"/>
      <c r="M96" s="499"/>
      <c r="N96" s="501"/>
      <c r="O96" s="506"/>
      <c r="P96" s="496"/>
      <c r="Q96" s="508"/>
      <c r="R96" s="496"/>
      <c r="S96" s="56" t="s">
        <v>49</v>
      </c>
      <c r="T96" s="56" t="s">
        <v>50</v>
      </c>
      <c r="U96" s="56" t="s">
        <v>51</v>
      </c>
      <c r="V96" s="56" t="s">
        <v>52</v>
      </c>
      <c r="W96" s="56" t="s">
        <v>53</v>
      </c>
      <c r="X96" s="56" t="s">
        <v>54</v>
      </c>
      <c r="Y96" s="495"/>
      <c r="Z96" s="495"/>
      <c r="AA96" s="495"/>
      <c r="AB96" s="495"/>
      <c r="AC96" s="495"/>
      <c r="AD96" s="495"/>
      <c r="AE96" s="495"/>
      <c r="AF96" s="494"/>
      <c r="AG96" s="494"/>
      <c r="AH96" s="494"/>
      <c r="AI96" s="494"/>
      <c r="AJ96" s="494"/>
      <c r="AK96" s="494"/>
      <c r="AL96" s="103"/>
    </row>
    <row r="97" spans="1:38" ht="277.2" x14ac:dyDescent="0.3">
      <c r="A97" s="57">
        <v>1</v>
      </c>
      <c r="B97" s="138" t="s">
        <v>89</v>
      </c>
      <c r="C97" s="284" t="s">
        <v>843</v>
      </c>
      <c r="D97" s="284" t="s">
        <v>844</v>
      </c>
      <c r="E97" s="285" t="s">
        <v>845</v>
      </c>
      <c r="F97" s="302" t="s">
        <v>154</v>
      </c>
      <c r="G97" s="286">
        <v>200</v>
      </c>
      <c r="H97" s="207" t="str">
        <f t="shared" ref="H97:H100" si="30">IF(G97&lt;=0,"",IF(G97&lt;=2,"Muy Baja",IF(G97&lt;=24,"Baja",IF(G97&lt;=500,"Media",IF(G97&lt;=5000,"Alta","Muy Alta")))))</f>
        <v>Media</v>
      </c>
      <c r="I97" s="208">
        <f t="shared" ref="I97:I100" si="31">IF(H97="","",IF(H97="Muy Baja",0.2,IF(H97="Baja",0.4,IF(H97="Media",0.6,IF(H97="Alta",0.8,IF(H97="Muy Alta",1,))))))</f>
        <v>0.6</v>
      </c>
      <c r="J97" s="209" t="s">
        <v>60</v>
      </c>
      <c r="K97" s="208" t="str">
        <f>IF(NOT(ISERROR(MATCH(J97,'[18]Tabla Impacto'!$B$221:$B$223,0))),'[18]Tabla Impacto'!$F$223&amp;"Por favor no seleccionar los criterios de impacto(Afectación Económica o presupuestal y Pérdida Reputacional)",J97)</f>
        <v xml:space="preserve">     El riesgo afecta la imagen de alguna área de la organización</v>
      </c>
      <c r="L97" s="207" t="str">
        <f>IF(OR(K97='[18]Tabla Impacto'!$C$11,K97='[18]Tabla Impacto'!$D$11),"Leve",IF(OR(K97='[18]Tabla Impacto'!$C$12,K97='[18]Tabla Impacto'!$D$12),"Menor",IF(OR(K97='[18]Tabla Impacto'!$C$13,K97='[18]Tabla Impacto'!$D$13),"Moderado",IF(OR(K97='[18]Tabla Impacto'!$C$14,K97='[18]Tabla Impacto'!$D$14),"Mayor",IF(OR(K97='[18]Tabla Impacto'!$C$15,K97='[18]Tabla Impacto'!$D$15),"Catastrófico","")))))</f>
        <v>Leve</v>
      </c>
      <c r="M97" s="208">
        <f t="shared" ref="M97:M100" si="32">IF(L97="","",IF(L97="Leve",0.2,IF(L97="Menor",0.4,IF(L97="Moderado",0.6,IF(L97="Mayor",0.8,IF(L97="Catastrófico",1,))))))</f>
        <v>0.2</v>
      </c>
      <c r="N97" s="225" t="str">
        <f t="shared" ref="N97:N100" si="33">IF(OR(AND(H97="Muy Baja",L97="Leve"),AND(H97="Muy Baja",L97="Menor"),AND(H97="Baja",L97="Leve")),"Bajo",IF(OR(AND(H97="Muy baja",L97="Moderado"),AND(H97="Baja",L97="Menor"),AND(H97="Baja",L97="Moderado"),AND(H97="Media",L97="Leve"),AND(H97="Media",L97="Menor"),AND(H97="Media",L97="Moderado"),AND(H97="Alta",L97="Leve"),AND(H97="Alta",L97="Menor")),"Moderado",IF(OR(AND(H97="Muy Baja",L97="Mayor"),AND(H97="Baja",L97="Mayor"),AND(H97="Media",L97="Mayor"),AND(H97="Alta",L97="Moderado"),AND(H97="Alta",L97="Mayor"),AND(H97="Muy Alta",L97="Leve"),AND(H97="Muy Alta",L97="Menor"),AND(H97="Muy Alta",L97="Moderado"),AND(H97="Muy Alta",L97="Mayor")),"Alto",IF(OR(AND(H97="Muy Baja",L97="Catastrófico"),AND(H97="Baja",L97="Catastrófico"),AND(H97="Media",L97="Catastrófico"),AND(H97="Alta",L97="Catastrófico"),AND(H97="Muy Alta",L97="Catastrófico")),"Extremo",""))))</f>
        <v>Moderado</v>
      </c>
      <c r="O97" s="57">
        <v>1</v>
      </c>
      <c r="P97" s="58" t="s">
        <v>846</v>
      </c>
      <c r="Q97" s="126" t="s">
        <v>847</v>
      </c>
      <c r="R97" s="60" t="str">
        <f t="shared" ref="R97:R100" si="34">IF(OR(S97="Preventivo",S97="Detectivo"),"Probabilidad",IF(S97="Correctivo","Impacto",""))</f>
        <v>Probabilidad</v>
      </c>
      <c r="S97" s="61" t="s">
        <v>63</v>
      </c>
      <c r="T97" s="61" t="s">
        <v>64</v>
      </c>
      <c r="U97" s="62" t="str">
        <f t="shared" ref="U97:U100" si="35">IF(AND(S97="Preventivo",T97="Automático"),"50%",IF(AND(S97="Preventivo",T97="Manual"),"40%",IF(AND(S97="Detectivo",T97="Automático"),"40%",IF(AND(S97="Detectivo",T97="Manual"),"30%",IF(AND(S97="Correctivo",T97="Automático"),"35%",IF(AND(S97="Correctivo",T97="Manual"),"25%",""))))))</f>
        <v>40%</v>
      </c>
      <c r="V97" s="61" t="s">
        <v>65</v>
      </c>
      <c r="W97" s="61" t="s">
        <v>66</v>
      </c>
      <c r="X97" s="61" t="s">
        <v>67</v>
      </c>
      <c r="Y97" s="105">
        <f t="shared" ref="Y97:Y100" si="36">IFERROR(IF(R97="Probabilidad",(I97-(+I97*U97)),IF(R97="Impacto",I97,"")),"")</f>
        <v>0.36</v>
      </c>
      <c r="Z97" s="64" t="str">
        <f t="shared" ref="Z97:Z100" si="37">IFERROR(IF(Y97="","",IF(Y97&lt;=0.2,"Muy Baja",IF(Y97&lt;=0.4,"Baja",IF(Y97&lt;=0.6,"Media",IF(Y97&lt;=0.8,"Alta","Muy Alta"))))),"")</f>
        <v>Baja</v>
      </c>
      <c r="AA97" s="62">
        <f t="shared" ref="AA97:AA100" si="38">+Y97</f>
        <v>0.36</v>
      </c>
      <c r="AB97" s="64" t="str">
        <f t="shared" ref="AB97:AB100" si="39">IFERROR(IF(AC97="","",IF(AC97&lt;=0.2,"Leve",IF(AC97&lt;=0.4,"Menor",IF(AC97&lt;=0.6,"Moderado",IF(AC97&lt;=0.8,"Mayor","Catastrófico"))))),"")</f>
        <v>Leve</v>
      </c>
      <c r="AC97" s="62">
        <f t="shared" ref="AC97:AC100" si="40">IFERROR(IF(R97="Impacto",(M97-(+M97*U97)),IF(R97="Probabilidad",M97,"")),"")</f>
        <v>0.2</v>
      </c>
      <c r="AD97" s="65" t="str">
        <f t="shared" ref="AD97:AD100" si="41">IFERROR(IF(OR(AND(Z97="Muy Baja",AB97="Leve"),AND(Z97="Muy Baja",AB97="Menor"),AND(Z97="Baja",AB97="Leve")),"Bajo",IF(OR(AND(Z97="Muy baja",AB97="Moderado"),AND(Z97="Baja",AB97="Menor"),AND(Z97="Baja",AB97="Moderado"),AND(Z97="Media",AB97="Leve"),AND(Z97="Media",AB97="Menor"),AND(Z97="Media",AB97="Moderado"),AND(Z97="Alta",AB97="Leve"),AND(Z97="Alta",AB97="Menor")),"Moderado",IF(OR(AND(Z97="Muy Baja",AB97="Mayor"),AND(Z97="Baja",AB97="Mayor"),AND(Z97="Media",AB97="Mayor"),AND(Z97="Alta",AB97="Moderado"),AND(Z97="Alta",AB97="Mayor"),AND(Z97="Muy Alta",AB97="Leve"),AND(Z97="Muy Alta",AB97="Menor"),AND(Z97="Muy Alta",AB97="Moderado"),AND(Z97="Muy Alta",AB97="Mayor")),"Alto",IF(OR(AND(Z97="Muy Baja",AB97="Catastrófico"),AND(Z97="Baja",AB97="Catastrófico"),AND(Z97="Media",AB97="Catastrófico"),AND(Z97="Alta",AB97="Catastrófico"),AND(Z97="Muy Alta",AB97="Catastrófico")),"Extremo","")))),"")</f>
        <v>Bajo</v>
      </c>
      <c r="AE97" s="61" t="s">
        <v>160</v>
      </c>
      <c r="AF97" s="213"/>
      <c r="AG97" s="213"/>
      <c r="AH97" s="214"/>
      <c r="AI97" s="214"/>
      <c r="AJ97" s="214"/>
      <c r="AK97" s="215"/>
      <c r="AL97" s="52"/>
    </row>
    <row r="98" spans="1:38" ht="409.6" x14ac:dyDescent="0.3">
      <c r="A98" s="57">
        <v>1</v>
      </c>
      <c r="B98" s="138" t="s">
        <v>89</v>
      </c>
      <c r="C98" s="205" t="s">
        <v>848</v>
      </c>
      <c r="D98" s="205" t="s">
        <v>849</v>
      </c>
      <c r="E98" s="206" t="s">
        <v>850</v>
      </c>
      <c r="F98" s="138" t="s">
        <v>154</v>
      </c>
      <c r="G98" s="109">
        <v>200</v>
      </c>
      <c r="H98" s="207" t="str">
        <f t="shared" si="30"/>
        <v>Media</v>
      </c>
      <c r="I98" s="208">
        <f t="shared" si="31"/>
        <v>0.6</v>
      </c>
      <c r="J98" s="209" t="s">
        <v>60</v>
      </c>
      <c r="K98" s="208" t="str">
        <f>IF(NOT(ISERROR(MATCH(J98,'[18]Tabla Impacto'!$B$221:$B$223,0))),'[18]Tabla Impacto'!$F$223&amp;"Por favor no seleccionar los criterios de impacto(Afectación Económica o presupuestal y Pérdida Reputacional)",J98)</f>
        <v xml:space="preserve">     El riesgo afecta la imagen de alguna área de la organización</v>
      </c>
      <c r="L98" s="207" t="str">
        <f>IF(OR(K98='[18]Tabla Impacto'!$C$11,K98='[18]Tabla Impacto'!$D$11),"Leve",IF(OR(K98='[18]Tabla Impacto'!$C$12,K98='[18]Tabla Impacto'!$D$12),"Menor",IF(OR(K98='[18]Tabla Impacto'!$C$13,K98='[18]Tabla Impacto'!$D$13),"Moderado",IF(OR(K98='[18]Tabla Impacto'!$C$14,K98='[18]Tabla Impacto'!$D$14),"Mayor",IF(OR(K98='[18]Tabla Impacto'!$C$15,K98='[18]Tabla Impacto'!$D$15),"Catastrófico","")))))</f>
        <v>Leve</v>
      </c>
      <c r="M98" s="208">
        <f t="shared" si="32"/>
        <v>0.2</v>
      </c>
      <c r="N98" s="225" t="str">
        <f t="shared" si="33"/>
        <v>Moderado</v>
      </c>
      <c r="O98" s="57">
        <v>1</v>
      </c>
      <c r="P98" s="202" t="s">
        <v>851</v>
      </c>
      <c r="Q98" s="73" t="s">
        <v>852</v>
      </c>
      <c r="R98" s="60" t="str">
        <f t="shared" si="34"/>
        <v>Probabilidad</v>
      </c>
      <c r="S98" s="61" t="s">
        <v>63</v>
      </c>
      <c r="T98" s="61" t="s">
        <v>64</v>
      </c>
      <c r="U98" s="62" t="str">
        <f t="shared" si="35"/>
        <v>40%</v>
      </c>
      <c r="V98" s="61" t="s">
        <v>65</v>
      </c>
      <c r="W98" s="61" t="s">
        <v>66</v>
      </c>
      <c r="X98" s="61" t="s">
        <v>67</v>
      </c>
      <c r="Y98" s="105">
        <f t="shared" si="36"/>
        <v>0.36</v>
      </c>
      <c r="Z98" s="64" t="str">
        <f t="shared" si="37"/>
        <v>Baja</v>
      </c>
      <c r="AA98" s="62">
        <f t="shared" si="38"/>
        <v>0.36</v>
      </c>
      <c r="AB98" s="64" t="str">
        <f t="shared" si="39"/>
        <v>Leve</v>
      </c>
      <c r="AC98" s="62">
        <f t="shared" si="40"/>
        <v>0.2</v>
      </c>
      <c r="AD98" s="65" t="str">
        <f t="shared" si="41"/>
        <v>Bajo</v>
      </c>
      <c r="AE98" s="61" t="s">
        <v>160</v>
      </c>
      <c r="AF98" s="67"/>
      <c r="AG98" s="68"/>
      <c r="AH98" s="69"/>
      <c r="AI98" s="69"/>
      <c r="AJ98" s="67"/>
      <c r="AK98" s="68"/>
      <c r="AL98" s="52"/>
    </row>
    <row r="99" spans="1:38" ht="207" x14ac:dyDescent="0.3">
      <c r="A99" s="57">
        <v>3</v>
      </c>
      <c r="B99" s="124" t="s">
        <v>228</v>
      </c>
      <c r="C99" s="287" t="s">
        <v>853</v>
      </c>
      <c r="D99" s="288" t="s">
        <v>854</v>
      </c>
      <c r="E99" s="289" t="s">
        <v>855</v>
      </c>
      <c r="F99" s="124" t="s">
        <v>59</v>
      </c>
      <c r="G99" s="290">
        <v>300</v>
      </c>
      <c r="H99" s="207" t="str">
        <f t="shared" si="30"/>
        <v>Media</v>
      </c>
      <c r="I99" s="208">
        <f t="shared" si="31"/>
        <v>0.6</v>
      </c>
      <c r="J99" s="291" t="s">
        <v>60</v>
      </c>
      <c r="K99" s="292" t="str">
        <f>IF(NOT(ISERROR(MATCH(J99,'[18]Tabla Impacto'!$B$221:$B$223,0))),'[18]Tabla Impacto'!$F$223&amp;"Por favor no seleccionar los criterios de impacto(Afectación Económica o presupuestal y Pérdida Reputacional)",J99)</f>
        <v xml:space="preserve">     El riesgo afecta la imagen de alguna área de la organización</v>
      </c>
      <c r="L99" s="207" t="str">
        <f>IF(OR(K99='[18]Tabla Impacto'!$C$11,K99='[18]Tabla Impacto'!$D$11),"Leve",IF(OR(K99='[18]Tabla Impacto'!$C$12,K99='[18]Tabla Impacto'!$D$12),"Menor",IF(OR(K99='[18]Tabla Impacto'!$C$13,K99='[18]Tabla Impacto'!$D$13),"Moderado",IF(OR(K99='[18]Tabla Impacto'!$C$14,K99='[18]Tabla Impacto'!$D$14),"Mayor",IF(OR(K99='[18]Tabla Impacto'!$C$15,K99='[18]Tabla Impacto'!$D$15),"Catastrófico","")))))</f>
        <v>Leve</v>
      </c>
      <c r="M99" s="208">
        <f t="shared" si="32"/>
        <v>0.2</v>
      </c>
      <c r="N99" s="225" t="str">
        <f t="shared" si="33"/>
        <v>Moderado</v>
      </c>
      <c r="O99" s="57">
        <v>1</v>
      </c>
      <c r="P99" s="58" t="s">
        <v>856</v>
      </c>
      <c r="Q99" s="73" t="s">
        <v>857</v>
      </c>
      <c r="R99" s="60" t="str">
        <f t="shared" si="34"/>
        <v>Probabilidad</v>
      </c>
      <c r="S99" s="61" t="s">
        <v>63</v>
      </c>
      <c r="T99" s="61" t="s">
        <v>64</v>
      </c>
      <c r="U99" s="62" t="str">
        <f t="shared" si="35"/>
        <v>40%</v>
      </c>
      <c r="V99" s="61" t="s">
        <v>65</v>
      </c>
      <c r="W99" s="61" t="s">
        <v>66</v>
      </c>
      <c r="X99" s="61" t="s">
        <v>67</v>
      </c>
      <c r="Y99" s="105">
        <f t="shared" si="36"/>
        <v>0.36</v>
      </c>
      <c r="Z99" s="64" t="str">
        <f t="shared" si="37"/>
        <v>Baja</v>
      </c>
      <c r="AA99" s="62">
        <f t="shared" si="38"/>
        <v>0.36</v>
      </c>
      <c r="AB99" s="64" t="str">
        <f t="shared" si="39"/>
        <v>Leve</v>
      </c>
      <c r="AC99" s="62">
        <f t="shared" si="40"/>
        <v>0.2</v>
      </c>
      <c r="AD99" s="65" t="str">
        <f t="shared" si="41"/>
        <v>Bajo</v>
      </c>
      <c r="AE99" s="61" t="s">
        <v>160</v>
      </c>
      <c r="AF99" s="67"/>
      <c r="AG99" s="68"/>
      <c r="AH99" s="69"/>
      <c r="AI99" s="69"/>
      <c r="AJ99" s="67"/>
      <c r="AK99" s="68"/>
      <c r="AL99" s="52"/>
    </row>
    <row r="100" spans="1:38" ht="179.4" x14ac:dyDescent="0.3">
      <c r="A100" s="74">
        <v>4</v>
      </c>
      <c r="B100" s="124" t="s">
        <v>228</v>
      </c>
      <c r="C100" s="293" t="s">
        <v>858</v>
      </c>
      <c r="D100" s="293" t="s">
        <v>859</v>
      </c>
      <c r="E100" s="294" t="s">
        <v>860</v>
      </c>
      <c r="F100" s="124" t="s">
        <v>59</v>
      </c>
      <c r="G100" s="68">
        <v>100</v>
      </c>
      <c r="H100" s="295" t="str">
        <f t="shared" si="30"/>
        <v>Media</v>
      </c>
      <c r="I100" s="296">
        <f t="shared" si="31"/>
        <v>0.6</v>
      </c>
      <c r="J100" s="291" t="s">
        <v>60</v>
      </c>
      <c r="K100" s="296" t="str">
        <f>IF(NOT(ISERROR(MATCH(J100,'[18]Tabla Impacto'!$B$221:$B$223,0))),'[18]Tabla Impacto'!$F$223&amp;"Por favor no seleccionar los criterios de impacto(Afectación Económica o presupuestal y Pérdida Reputacional)",J100)</f>
        <v xml:space="preserve">     El riesgo afecta la imagen de alguna área de la organización</v>
      </c>
      <c r="L100" s="295" t="str">
        <f>IF(OR(K100='[18]Tabla Impacto'!$C$11,K100='[18]Tabla Impacto'!$D$11),"Leve",IF(OR(K100='[18]Tabla Impacto'!$C$12,K100='[18]Tabla Impacto'!$D$12),"Menor",IF(OR(K100='[18]Tabla Impacto'!$C$13,K100='[18]Tabla Impacto'!$D$13),"Moderado",IF(OR(K100='[18]Tabla Impacto'!$C$14,K100='[18]Tabla Impacto'!$D$14),"Mayor",IF(OR(K100='[18]Tabla Impacto'!$C$15,K100='[18]Tabla Impacto'!$D$15),"Catastrófico","")))))</f>
        <v>Leve</v>
      </c>
      <c r="M100" s="296">
        <f t="shared" si="32"/>
        <v>0.2</v>
      </c>
      <c r="N100" s="297" t="str">
        <f t="shared" si="33"/>
        <v>Moderado</v>
      </c>
      <c r="O100" s="74">
        <v>1</v>
      </c>
      <c r="P100" s="58" t="s">
        <v>861</v>
      </c>
      <c r="Q100" s="73" t="s">
        <v>862</v>
      </c>
      <c r="R100" s="75" t="str">
        <f t="shared" si="34"/>
        <v>Probabilidad</v>
      </c>
      <c r="S100" s="76" t="s">
        <v>206</v>
      </c>
      <c r="T100" s="76" t="s">
        <v>64</v>
      </c>
      <c r="U100" s="77" t="str">
        <f t="shared" si="35"/>
        <v>30%</v>
      </c>
      <c r="V100" s="76" t="s">
        <v>65</v>
      </c>
      <c r="W100" s="76" t="s">
        <v>66</v>
      </c>
      <c r="X100" s="76" t="s">
        <v>67</v>
      </c>
      <c r="Y100" s="114">
        <f t="shared" si="36"/>
        <v>0.42</v>
      </c>
      <c r="Z100" s="79" t="str">
        <f t="shared" si="37"/>
        <v>Media</v>
      </c>
      <c r="AA100" s="77">
        <f t="shared" si="38"/>
        <v>0.42</v>
      </c>
      <c r="AB100" s="79" t="str">
        <f t="shared" si="39"/>
        <v>Leve</v>
      </c>
      <c r="AC100" s="77">
        <f t="shared" si="40"/>
        <v>0.2</v>
      </c>
      <c r="AD100" s="80" t="str">
        <f t="shared" si="41"/>
        <v>Moderado</v>
      </c>
      <c r="AE100" s="76" t="s">
        <v>160</v>
      </c>
      <c r="AF100" s="67"/>
      <c r="AG100" s="68"/>
      <c r="AH100" s="69"/>
      <c r="AI100" s="69"/>
      <c r="AJ100" s="67"/>
      <c r="AK100" s="68"/>
      <c r="AL100" s="52"/>
    </row>
    <row r="101" spans="1:38" x14ac:dyDescent="0.3">
      <c r="A101" s="83"/>
      <c r="B101" s="115" t="s">
        <v>133</v>
      </c>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row>
    <row r="102" spans="1:38" x14ac:dyDescent="0.3">
      <c r="A102" s="82"/>
      <c r="B102" s="82"/>
      <c r="C102" s="82"/>
      <c r="D102" s="82"/>
      <c r="E102" s="83"/>
      <c r="F102" s="84"/>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row>
    <row r="103" spans="1:38" x14ac:dyDescent="0.3">
      <c r="A103" s="82"/>
      <c r="B103" s="82"/>
      <c r="C103" s="86" t="s">
        <v>226</v>
      </c>
      <c r="D103" s="87"/>
      <c r="E103" s="391" t="s">
        <v>26</v>
      </c>
      <c r="F103" s="84"/>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row>
    <row r="104" spans="1:38" x14ac:dyDescent="0.3">
      <c r="A104" s="82"/>
      <c r="B104" s="82"/>
      <c r="C104" s="87" t="s">
        <v>227</v>
      </c>
      <c r="D104" s="87"/>
      <c r="E104" s="391"/>
      <c r="F104" s="84"/>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row>
    <row r="105" spans="1:38" x14ac:dyDescent="0.3">
      <c r="A105" s="82"/>
      <c r="B105" s="82"/>
      <c r="C105" s="87" t="s">
        <v>89</v>
      </c>
      <c r="D105" s="87"/>
      <c r="E105" s="87" t="s">
        <v>59</v>
      </c>
      <c r="F105" s="84"/>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row>
    <row r="106" spans="1:38" x14ac:dyDescent="0.3">
      <c r="A106" s="82"/>
      <c r="B106" s="82"/>
      <c r="C106" s="87" t="s">
        <v>55</v>
      </c>
      <c r="D106" s="87"/>
      <c r="E106" s="87" t="s">
        <v>131</v>
      </c>
      <c r="F106" s="84"/>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row>
    <row r="107" spans="1:38" x14ac:dyDescent="0.3">
      <c r="A107" s="82"/>
      <c r="B107" s="82"/>
      <c r="C107" s="87" t="s">
        <v>168</v>
      </c>
      <c r="D107" s="87"/>
      <c r="E107" s="87" t="s">
        <v>80</v>
      </c>
      <c r="F107" s="84"/>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row>
    <row r="108" spans="1:38" x14ac:dyDescent="0.3">
      <c r="A108" s="82"/>
      <c r="B108" s="82"/>
      <c r="C108" s="87" t="s">
        <v>228</v>
      </c>
      <c r="D108" s="87"/>
      <c r="E108" s="87" t="s">
        <v>229</v>
      </c>
      <c r="F108" s="84"/>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row>
    <row r="109" spans="1:38" x14ac:dyDescent="0.3">
      <c r="A109" s="82"/>
      <c r="B109" s="82"/>
      <c r="C109" s="87" t="s">
        <v>230</v>
      </c>
      <c r="D109" s="87"/>
      <c r="E109" s="87" t="s">
        <v>231</v>
      </c>
      <c r="F109" s="84"/>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row>
    <row r="110" spans="1:38" x14ac:dyDescent="0.3">
      <c r="A110" s="82"/>
      <c r="B110" s="82"/>
      <c r="C110" s="87"/>
      <c r="D110" s="87"/>
      <c r="E110" s="87" t="s">
        <v>197</v>
      </c>
      <c r="F110" s="84"/>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row>
    <row r="111" spans="1:38" x14ac:dyDescent="0.3">
      <c r="A111" s="82"/>
      <c r="B111" s="82"/>
      <c r="C111" s="87"/>
      <c r="D111" s="87"/>
      <c r="E111" s="87" t="s">
        <v>154</v>
      </c>
      <c r="F111" s="84"/>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row>
    <row r="112" spans="1:38" x14ac:dyDescent="0.3">
      <c r="A112" s="82"/>
      <c r="B112" s="82"/>
      <c r="C112" s="87"/>
      <c r="D112" s="87"/>
      <c r="E112" s="87" t="s">
        <v>232</v>
      </c>
      <c r="F112" s="84"/>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row>
    <row r="113" spans="1:38" x14ac:dyDescent="0.3">
      <c r="A113" s="82"/>
      <c r="B113" s="82"/>
      <c r="C113" s="87"/>
      <c r="D113" s="87"/>
      <c r="E113" s="87" t="s">
        <v>233</v>
      </c>
      <c r="F113" s="84"/>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row>
    <row r="114" spans="1:38" ht="15" thickBot="1" x14ac:dyDescent="0.35">
      <c r="A114" s="82"/>
      <c r="B114" s="82"/>
      <c r="C114" s="82"/>
      <c r="D114" s="82"/>
      <c r="E114" s="83"/>
      <c r="F114" s="84"/>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row>
    <row r="115" spans="1:38" ht="18.600000000000001" thickBot="1" x14ac:dyDescent="0.4">
      <c r="A115" s="360" t="s">
        <v>1300</v>
      </c>
      <c r="B115" s="356"/>
      <c r="C115" s="356"/>
      <c r="D115" s="356"/>
      <c r="E115" s="357"/>
      <c r="F115" s="358"/>
      <c r="G115" s="358"/>
      <c r="H115" s="358"/>
      <c r="I115" s="358"/>
      <c r="J115" s="358"/>
      <c r="K115" s="358"/>
      <c r="L115" s="358"/>
      <c r="M115" s="358"/>
      <c r="N115" s="358"/>
      <c r="O115" s="358"/>
      <c r="P115" s="358"/>
      <c r="Q115" s="358"/>
      <c r="R115" s="358"/>
      <c r="S115" s="358"/>
      <c r="T115" s="358"/>
      <c r="U115" s="358"/>
      <c r="V115" s="358"/>
      <c r="W115" s="358"/>
      <c r="X115" s="358"/>
      <c r="Y115" s="358"/>
      <c r="Z115" s="358"/>
      <c r="AA115" s="358"/>
      <c r="AB115" s="358"/>
      <c r="AC115" s="358"/>
      <c r="AD115" s="358"/>
      <c r="AE115" s="358"/>
      <c r="AF115" s="358"/>
      <c r="AG115" s="358"/>
      <c r="AH115" s="358"/>
      <c r="AI115" s="358"/>
      <c r="AJ115" s="358"/>
      <c r="AK115" s="359"/>
      <c r="AL115" s="83"/>
    </row>
    <row r="116" spans="1:38" ht="15.6" x14ac:dyDescent="0.3">
      <c r="A116" s="400" t="s">
        <v>0</v>
      </c>
      <c r="B116" s="400"/>
      <c r="C116" s="400"/>
      <c r="D116" s="400" t="s">
        <v>1</v>
      </c>
      <c r="E116" s="400"/>
      <c r="F116" s="400"/>
      <c r="G116" s="400"/>
      <c r="H116" s="400"/>
      <c r="I116" s="400"/>
      <c r="J116" s="400"/>
      <c r="K116" s="400"/>
      <c r="L116" s="400"/>
      <c r="M116" s="400"/>
      <c r="N116" s="400"/>
      <c r="O116" s="400"/>
      <c r="P116" s="400"/>
      <c r="Q116" s="400"/>
      <c r="R116" s="400"/>
      <c r="S116" s="400"/>
      <c r="T116" s="400"/>
      <c r="U116" s="400"/>
      <c r="V116" s="400"/>
      <c r="W116" s="400"/>
      <c r="X116" s="400"/>
      <c r="Y116" s="400"/>
      <c r="Z116" s="400"/>
      <c r="AA116" s="400"/>
      <c r="AB116" s="400"/>
      <c r="AC116" s="400"/>
      <c r="AD116" s="400"/>
      <c r="AE116" s="400"/>
      <c r="AF116" s="400"/>
      <c r="AG116" s="400"/>
      <c r="AH116" s="400"/>
      <c r="AI116" s="400"/>
      <c r="AJ116" s="409" t="s">
        <v>2</v>
      </c>
      <c r="AK116" s="409"/>
    </row>
    <row r="117" spans="1:38" ht="19.5" customHeight="1" x14ac:dyDescent="0.3">
      <c r="A117" s="400"/>
      <c r="B117" s="400"/>
      <c r="C117" s="400"/>
      <c r="D117" s="402" t="s">
        <v>3</v>
      </c>
      <c r="E117" s="403"/>
      <c r="F117" s="403"/>
      <c r="G117" s="403"/>
      <c r="H117" s="403"/>
      <c r="I117" s="403"/>
      <c r="J117" s="403"/>
      <c r="K117" s="403"/>
      <c r="L117" s="403"/>
      <c r="M117" s="403"/>
      <c r="N117" s="403"/>
      <c r="O117" s="403"/>
      <c r="P117" s="403"/>
      <c r="Q117" s="403"/>
      <c r="R117" s="403"/>
      <c r="S117" s="403"/>
      <c r="T117" s="403"/>
      <c r="U117" s="403"/>
      <c r="V117" s="403"/>
      <c r="W117" s="403"/>
      <c r="X117" s="403"/>
      <c r="Y117" s="403"/>
      <c r="Z117" s="403"/>
      <c r="AA117" s="403"/>
      <c r="AB117" s="403"/>
      <c r="AC117" s="403"/>
      <c r="AD117" s="403"/>
      <c r="AE117" s="403"/>
      <c r="AF117" s="403"/>
      <c r="AG117" s="403"/>
      <c r="AH117" s="403"/>
      <c r="AI117" s="404"/>
      <c r="AJ117" s="408" t="s">
        <v>4</v>
      </c>
      <c r="AK117" s="408" t="s">
        <v>5</v>
      </c>
    </row>
    <row r="118" spans="1:38" ht="19.5" customHeight="1" x14ac:dyDescent="0.3">
      <c r="A118" s="400"/>
      <c r="B118" s="400"/>
      <c r="C118" s="400"/>
      <c r="D118" s="405"/>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06"/>
      <c r="AA118" s="406"/>
      <c r="AB118" s="406"/>
      <c r="AC118" s="406"/>
      <c r="AD118" s="406"/>
      <c r="AE118" s="406"/>
      <c r="AF118" s="406"/>
      <c r="AG118" s="406"/>
      <c r="AH118" s="406"/>
      <c r="AI118" s="407"/>
      <c r="AJ118" s="409"/>
      <c r="AK118" s="409"/>
    </row>
    <row r="119" spans="1:38" ht="30.75" customHeight="1" x14ac:dyDescent="0.3">
      <c r="A119" s="400"/>
      <c r="B119" s="400"/>
      <c r="C119" s="400"/>
      <c r="D119" s="400" t="s">
        <v>6</v>
      </c>
      <c r="E119" s="400"/>
      <c r="F119" s="400"/>
      <c r="G119" s="400"/>
      <c r="H119" s="400"/>
      <c r="I119" s="400"/>
      <c r="J119" s="400"/>
      <c r="K119" s="400"/>
      <c r="L119" s="400"/>
      <c r="M119" s="400"/>
      <c r="N119" s="400"/>
      <c r="O119" s="400"/>
      <c r="P119" s="400"/>
      <c r="Q119" s="400"/>
      <c r="R119" s="400"/>
      <c r="S119" s="400"/>
      <c r="T119" s="400"/>
      <c r="U119" s="400"/>
      <c r="V119" s="400"/>
      <c r="W119" s="400"/>
      <c r="X119" s="400"/>
      <c r="Y119" s="400"/>
      <c r="Z119" s="400"/>
      <c r="AA119" s="400"/>
      <c r="AB119" s="400"/>
      <c r="AC119" s="400"/>
      <c r="AD119" s="400"/>
      <c r="AE119" s="400"/>
      <c r="AF119" s="400"/>
      <c r="AG119" s="400"/>
      <c r="AH119" s="400"/>
      <c r="AI119" s="400"/>
      <c r="AJ119" s="409" t="s">
        <v>7</v>
      </c>
      <c r="AK119" s="409"/>
    </row>
    <row r="120" spans="1:38" x14ac:dyDescent="0.3">
      <c r="A120" s="40"/>
      <c r="B120" s="41"/>
      <c r="C120" s="40"/>
      <c r="D120" s="40"/>
      <c r="E120" s="2"/>
      <c r="F120" s="4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ht="23.4" x14ac:dyDescent="0.3">
      <c r="A121" s="397" t="s">
        <v>8</v>
      </c>
      <c r="B121" s="397"/>
      <c r="C121" s="398" t="s">
        <v>863</v>
      </c>
      <c r="D121" s="398"/>
      <c r="E121" s="398"/>
      <c r="F121" s="398"/>
      <c r="G121" s="398"/>
      <c r="H121" s="397" t="s">
        <v>10</v>
      </c>
      <c r="I121" s="397"/>
      <c r="J121" s="398" t="s">
        <v>864</v>
      </c>
      <c r="K121" s="398"/>
      <c r="L121" s="398"/>
      <c r="M121" s="398"/>
      <c r="N121" s="398"/>
      <c r="O121" s="397" t="s">
        <v>12</v>
      </c>
      <c r="P121" s="397"/>
      <c r="Q121" s="747" t="s">
        <v>865</v>
      </c>
      <c r="R121" s="748"/>
      <c r="S121" s="748"/>
      <c r="T121" s="748"/>
      <c r="U121" s="748"/>
      <c r="V121" s="748"/>
      <c r="W121" s="748"/>
      <c r="X121" s="748"/>
      <c r="Y121" s="748"/>
      <c r="Z121" s="748"/>
      <c r="AA121" s="748"/>
      <c r="AB121" s="748"/>
      <c r="AC121" s="748"/>
      <c r="AD121" s="748"/>
      <c r="AE121" s="749"/>
      <c r="AF121" s="4" t="s">
        <v>14</v>
      </c>
      <c r="AG121" s="750" t="s">
        <v>866</v>
      </c>
      <c r="AH121" s="750"/>
      <c r="AI121" s="750"/>
      <c r="AJ121" s="750"/>
      <c r="AK121" s="750"/>
      <c r="AL121" s="2"/>
    </row>
    <row r="122" spans="1:38" x14ac:dyDescent="0.3">
      <c r="A122" s="417" t="s">
        <v>16</v>
      </c>
      <c r="B122" s="417"/>
      <c r="C122" s="417"/>
      <c r="D122" s="417"/>
      <c r="E122" s="417"/>
      <c r="F122" s="417"/>
      <c r="G122" s="417"/>
      <c r="H122" s="418" t="s">
        <v>17</v>
      </c>
      <c r="I122" s="418"/>
      <c r="J122" s="418"/>
      <c r="K122" s="418"/>
      <c r="L122" s="418"/>
      <c r="M122" s="418"/>
      <c r="N122" s="418"/>
      <c r="O122" s="419" t="s">
        <v>18</v>
      </c>
      <c r="P122" s="419"/>
      <c r="Q122" s="419"/>
      <c r="R122" s="419"/>
      <c r="S122" s="419"/>
      <c r="T122" s="419"/>
      <c r="U122" s="419"/>
      <c r="V122" s="419"/>
      <c r="W122" s="419"/>
      <c r="X122" s="419"/>
      <c r="Y122" s="420" t="s">
        <v>19</v>
      </c>
      <c r="Z122" s="420"/>
      <c r="AA122" s="420"/>
      <c r="AB122" s="420"/>
      <c r="AC122" s="420"/>
      <c r="AD122" s="420"/>
      <c r="AE122" s="420"/>
      <c r="AF122" s="421" t="s">
        <v>20</v>
      </c>
      <c r="AG122" s="421"/>
      <c r="AH122" s="421"/>
      <c r="AI122" s="421"/>
      <c r="AJ122" s="421"/>
      <c r="AK122" s="421"/>
      <c r="AL122" s="2"/>
    </row>
    <row r="123" spans="1:38" x14ac:dyDescent="0.3">
      <c r="A123" s="460" t="s">
        <v>21</v>
      </c>
      <c r="B123" s="417" t="s">
        <v>22</v>
      </c>
      <c r="C123" s="411" t="s">
        <v>23</v>
      </c>
      <c r="D123" s="411" t="s">
        <v>24</v>
      </c>
      <c r="E123" s="417" t="s">
        <v>25</v>
      </c>
      <c r="F123" s="411" t="s">
        <v>26</v>
      </c>
      <c r="G123" s="411" t="s">
        <v>27</v>
      </c>
      <c r="H123" s="429" t="s">
        <v>28</v>
      </c>
      <c r="I123" s="418" t="s">
        <v>29</v>
      </c>
      <c r="J123" s="429" t="s">
        <v>30</v>
      </c>
      <c r="K123" s="429" t="s">
        <v>31</v>
      </c>
      <c r="L123" s="429" t="s">
        <v>32</v>
      </c>
      <c r="M123" s="418" t="s">
        <v>29</v>
      </c>
      <c r="N123" s="429" t="s">
        <v>33</v>
      </c>
      <c r="O123" s="431" t="s">
        <v>34</v>
      </c>
      <c r="P123" s="428" t="s">
        <v>35</v>
      </c>
      <c r="Q123" s="433" t="s">
        <v>36</v>
      </c>
      <c r="R123" s="428" t="s">
        <v>37</v>
      </c>
      <c r="S123" s="428" t="s">
        <v>38</v>
      </c>
      <c r="T123" s="428"/>
      <c r="U123" s="428"/>
      <c r="V123" s="428"/>
      <c r="W123" s="428"/>
      <c r="X123" s="428"/>
      <c r="Y123" s="427" t="s">
        <v>39</v>
      </c>
      <c r="Z123" s="427" t="s">
        <v>40</v>
      </c>
      <c r="AA123" s="427" t="s">
        <v>29</v>
      </c>
      <c r="AB123" s="427" t="s">
        <v>41</v>
      </c>
      <c r="AC123" s="427" t="s">
        <v>29</v>
      </c>
      <c r="AD123" s="427" t="s">
        <v>42</v>
      </c>
      <c r="AE123" s="427" t="s">
        <v>43</v>
      </c>
      <c r="AF123" s="445" t="s">
        <v>20</v>
      </c>
      <c r="AG123" s="445" t="s">
        <v>44</v>
      </c>
      <c r="AH123" s="445" t="s">
        <v>45</v>
      </c>
      <c r="AI123" s="445" t="s">
        <v>46</v>
      </c>
      <c r="AJ123" s="445" t="s">
        <v>47</v>
      </c>
      <c r="AK123" s="445" t="s">
        <v>48</v>
      </c>
      <c r="AL123" s="2"/>
    </row>
    <row r="124" spans="1:38" ht="80.400000000000006" thickBot="1" x14ac:dyDescent="0.35">
      <c r="A124" s="460"/>
      <c r="B124" s="461"/>
      <c r="C124" s="412"/>
      <c r="D124" s="412"/>
      <c r="E124" s="461"/>
      <c r="F124" s="412"/>
      <c r="G124" s="412"/>
      <c r="H124" s="430"/>
      <c r="I124" s="462"/>
      <c r="J124" s="430"/>
      <c r="K124" s="430"/>
      <c r="L124" s="462"/>
      <c r="M124" s="462"/>
      <c r="N124" s="430"/>
      <c r="O124" s="432"/>
      <c r="P124" s="428"/>
      <c r="Q124" s="434"/>
      <c r="R124" s="428"/>
      <c r="S124" s="43" t="s">
        <v>49</v>
      </c>
      <c r="T124" s="43" t="s">
        <v>50</v>
      </c>
      <c r="U124" s="43" t="s">
        <v>51</v>
      </c>
      <c r="V124" s="43" t="s">
        <v>52</v>
      </c>
      <c r="W124" s="43" t="s">
        <v>53</v>
      </c>
      <c r="X124" s="43" t="s">
        <v>54</v>
      </c>
      <c r="Y124" s="427"/>
      <c r="Z124" s="427"/>
      <c r="AA124" s="427"/>
      <c r="AB124" s="427"/>
      <c r="AC124" s="427"/>
      <c r="AD124" s="427"/>
      <c r="AE124" s="427"/>
      <c r="AF124" s="445"/>
      <c r="AG124" s="445"/>
      <c r="AH124" s="445"/>
      <c r="AI124" s="445"/>
      <c r="AJ124" s="445"/>
      <c r="AK124" s="445"/>
      <c r="AL124" s="95"/>
    </row>
    <row r="125" spans="1:38" ht="67.8" x14ac:dyDescent="0.3">
      <c r="A125" s="422">
        <v>1</v>
      </c>
      <c r="B125" s="423" t="s">
        <v>55</v>
      </c>
      <c r="C125" s="463" t="s">
        <v>384</v>
      </c>
      <c r="D125" s="463" t="s">
        <v>383</v>
      </c>
      <c r="E125" s="464" t="s">
        <v>867</v>
      </c>
      <c r="F125" s="423" t="s">
        <v>234</v>
      </c>
      <c r="G125" s="425">
        <v>12</v>
      </c>
      <c r="H125" s="426" t="str">
        <f>IF(G125&lt;=0,"",IF(G125&lt;=2,"Muy Baja",IF(G125&lt;=24,"Baja",IF(G125&lt;=500,"Media",IF(G125&lt;=5000,"Alta","Muy Alta")))))</f>
        <v>Baja</v>
      </c>
      <c r="I125" s="437">
        <f>IF(H125="","",IF(H125="Muy Baja",0.2,IF(H125="Baja",0.4,IF(H125="Media",0.6,IF(H125="Alta",0.8,IF(H125="Muy Alta",1,))))))</f>
        <v>0.4</v>
      </c>
      <c r="J125" s="438" t="s">
        <v>60</v>
      </c>
      <c r="K125" s="437" t="str">
        <f>IF(NOT(ISERROR(MATCH(J125,'[19]Tabla Impacto'!$B$221:$B$223,0))),'[19]Tabla Impacto'!$F$223&amp;"Por favor no seleccionar los criterios de impacto(Afectación Económica o presupuestal y Pérdida Reputacional)",J125)</f>
        <v xml:space="preserve">     El riesgo afecta la imagen de alguna área de la organización</v>
      </c>
      <c r="L125" s="439" t="str">
        <f>IF(OR(K125='[19]Tabla Impacto'!$C$11,K125='[19]Tabla Impacto'!$D$11),"Leve",IF(OR(K125='[19]Tabla Impacto'!$C$12,K125='[19]Tabla Impacto'!$D$12),"Menor",IF(OR(K125='[19]Tabla Impacto'!$C$13,K125='[19]Tabla Impacto'!$D$13),"Moderado",IF(OR(K125='[19]Tabla Impacto'!$C$14,K125='[19]Tabla Impacto'!$D$14),"Mayor",IF(OR(K125='[19]Tabla Impacto'!$C$15,K125='[19]Tabla Impacto'!$D$15),"Catastrófico","")))))</f>
        <v>Leve</v>
      </c>
      <c r="M125" s="441">
        <f>IF(L125="","",IF(L125="Leve",0.2,IF(L125="Menor",0.4,IF(L125="Moderado",0.6,IF(L125="Mayor",0.8,IF(L125="Catastrófico",1,))))))</f>
        <v>0.2</v>
      </c>
      <c r="N125" s="443" t="str">
        <f>IF(OR(AND(H125="Muy Baja",L125="Leve"),AND(H125="Muy Baja",L125="Menor"),AND(H125="Baja",L125="Leve")),"Bajo",IF(OR(AND(H125="Muy baja",L125="Moderado"),AND(H125="Baja",L125="Menor"),AND(H125="Baja",L125="Moderado"),AND(H125="Media",L125="Leve"),AND(H125="Media",L125="Menor"),AND(H125="Media",L125="Moderado"),AND(H125="Alta",L125="Leve"),AND(H125="Alta",L125="Menor")),"Moderado",IF(OR(AND(H125="Muy Baja",L125="Mayor"),AND(H125="Baja",L125="Mayor"),AND(H125="Media",L125="Mayor"),AND(H125="Alta",L125="Moderado"),AND(H125="Alta",L125="Mayor"),AND(H125="Muy Alta",L125="Leve"),AND(H125="Muy Alta",L125="Menor"),AND(H125="Muy Alta",L125="Moderado"),AND(H125="Muy Alta",L125="Mayor")),"Alto",IF(OR(AND(H125="Muy Baja",L125="Catastrófico"),AND(H125="Baja",L125="Catastrófico"),AND(H125="Media",L125="Catastrófico"),AND(H125="Alta",L125="Catastrófico"),AND(H125="Muy Alta",L125="Catastrófico")),"Extremo",""))))</f>
        <v>Bajo</v>
      </c>
      <c r="O125" s="11">
        <v>1</v>
      </c>
      <c r="P125" s="12" t="s">
        <v>868</v>
      </c>
      <c r="Q125" s="13" t="s">
        <v>387</v>
      </c>
      <c r="R125" s="14" t="str">
        <f t="shared" ref="R125:R132" si="42">IF(OR(S125="Preventivo",S125="Detectivo"),"Probabilidad",IF(S125="Correctivo","Impacto",""))</f>
        <v>Probabilidad</v>
      </c>
      <c r="S125" s="15" t="s">
        <v>63</v>
      </c>
      <c r="T125" s="15" t="s">
        <v>64</v>
      </c>
      <c r="U125" s="16" t="str">
        <f>IF(AND(S125="Preventivo",T125="Automático"),"50%",IF(AND(S125="Preventivo",T125="Manual"),"40%",IF(AND(S125="Detectivo",T125="Automático"),"40%",IF(AND(S125="Detectivo",T125="Manual"),"30%",IF(AND(S125="Correctivo",T125="Automático"),"35%",IF(AND(S125="Correctivo",T125="Manual"),"25%",""))))))</f>
        <v>40%</v>
      </c>
      <c r="V125" s="15" t="s">
        <v>65</v>
      </c>
      <c r="W125" s="15" t="s">
        <v>66</v>
      </c>
      <c r="X125" s="15" t="s">
        <v>67</v>
      </c>
      <c r="Y125" s="17">
        <f>IFERROR(IF(R125="Probabilidad",(I125-(+I125*U125)),IF(R125="Impacto",I125,"")),"")</f>
        <v>0.24</v>
      </c>
      <c r="Z125" s="18" t="str">
        <f>IFERROR(IF(Y125="","",IF(Y125&lt;=0.2,"Muy Baja",IF(Y125&lt;=0.4,"Baja",IF(Y125&lt;=0.6,"Media",IF(Y125&lt;=0.8,"Alta","Muy Alta"))))),"")</f>
        <v>Baja</v>
      </c>
      <c r="AA125" s="16">
        <f>+Y125</f>
        <v>0.24</v>
      </c>
      <c r="AB125" s="18" t="str">
        <f>IFERROR(IF(AC125="","",IF(AC125&lt;=0.2,"Leve",IF(AC125&lt;=0.4,"Menor",IF(AC125&lt;=0.6,"Moderado",IF(AC125&lt;=0.8,"Mayor","Catastrófico"))))),"")</f>
        <v>Leve</v>
      </c>
      <c r="AC125" s="16">
        <f>IFERROR(IF(R125="Impacto",(M125-(+M125*U125)),IF(R125="Probabilidad",M125,"")),"")</f>
        <v>0.2</v>
      </c>
      <c r="AD125" s="19" t="str">
        <f>IFERROR(IF(OR(AND(Z125="Muy Baja",AB125="Leve"),AND(Z125="Muy Baja",AB125="Menor"),AND(Z125="Baja",AB125="Leve")),"Bajo",IF(OR(AND(Z125="Muy baja",AB125="Moderado"),AND(Z125="Baja",AB125="Menor"),AND(Z125="Baja",AB125="Moderado"),AND(Z125="Media",AB125="Leve"),AND(Z125="Media",AB125="Menor"),AND(Z125="Media",AB125="Moderado"),AND(Z125="Alta",AB125="Leve"),AND(Z125="Alta",AB125="Menor")),"Moderado",IF(OR(AND(Z125="Muy Baja",AB125="Mayor"),AND(Z125="Baja",AB125="Mayor"),AND(Z125="Media",AB125="Mayor"),AND(Z125="Alta",AB125="Moderado"),AND(Z125="Alta",AB125="Mayor"),AND(Z125="Muy Alta",AB125="Leve"),AND(Z125="Muy Alta",AB125="Menor"),AND(Z125="Muy Alta",AB125="Moderado"),AND(Z125="Muy Alta",AB125="Mayor")),"Alto",IF(OR(AND(Z125="Muy Baja",AB125="Catastrófico"),AND(Z125="Baja",AB125="Catastrófico"),AND(Z125="Media",AB125="Catastrófico"),AND(Z125="Alta",AB125="Catastrófico"),AND(Z125="Muy Alta",AB125="Catastrófico")),"Extremo","")))),"")</f>
        <v>Bajo</v>
      </c>
      <c r="AE125" s="15" t="s">
        <v>149</v>
      </c>
      <c r="AF125" s="447"/>
      <c r="AG125" s="447"/>
      <c r="AH125" s="449"/>
      <c r="AI125" s="449"/>
      <c r="AJ125" s="449"/>
      <c r="AK125" s="435"/>
      <c r="AL125" s="3"/>
    </row>
    <row r="126" spans="1:38" ht="82.8" x14ac:dyDescent="0.3">
      <c r="A126" s="422"/>
      <c r="B126" s="423"/>
      <c r="C126" s="463"/>
      <c r="D126" s="463"/>
      <c r="E126" s="464"/>
      <c r="F126" s="423"/>
      <c r="G126" s="425"/>
      <c r="H126" s="426"/>
      <c r="I126" s="437"/>
      <c r="J126" s="438"/>
      <c r="K126" s="437">
        <f>IF(NOT(ISERROR(MATCH(J126,_xlfn.ANCHORARRAY(E129),0))),#REF!&amp;"Por favor no seleccionar los criterios de impacto",J126)</f>
        <v>0</v>
      </c>
      <c r="L126" s="440"/>
      <c r="M126" s="442"/>
      <c r="N126" s="444"/>
      <c r="O126" s="11">
        <v>2</v>
      </c>
      <c r="P126" s="22" t="s">
        <v>869</v>
      </c>
      <c r="Q126" s="13" t="s">
        <v>389</v>
      </c>
      <c r="R126" s="14" t="str">
        <f t="shared" si="42"/>
        <v>Probabilidad</v>
      </c>
      <c r="S126" s="15" t="s">
        <v>63</v>
      </c>
      <c r="T126" s="15" t="s">
        <v>64</v>
      </c>
      <c r="U126" s="16" t="str">
        <f t="shared" ref="U126" si="43">IF(AND(S126="Preventivo",T126="Automático"),"50%",IF(AND(S126="Preventivo",T126="Manual"),"40%",IF(AND(S126="Detectivo",T126="Automático"),"40%",IF(AND(S126="Detectivo",T126="Manual"),"30%",IF(AND(S126="Correctivo",T126="Automático"),"35%",IF(AND(S126="Correctivo",T126="Manual"),"25%",""))))))</f>
        <v>40%</v>
      </c>
      <c r="V126" s="15" t="s">
        <v>65</v>
      </c>
      <c r="W126" s="15" t="s">
        <v>66</v>
      </c>
      <c r="X126" s="15" t="s">
        <v>67</v>
      </c>
      <c r="Y126" s="17">
        <f>IFERROR(IF(AND(R125="Probabilidad",R126="Probabilidad"),(AA125-(+AA125*U126)),IF(R126="Probabilidad",(I125-(+I125*U126)),IF(R126="Impacto",AA125,""))),"")</f>
        <v>0.14399999999999999</v>
      </c>
      <c r="Z126" s="18" t="str">
        <f t="shared" ref="Z126:Z132" si="44">IFERROR(IF(Y126="","",IF(Y126&lt;=0.2,"Muy Baja",IF(Y126&lt;=0.4,"Baja",IF(Y126&lt;=0.6,"Media",IF(Y126&lt;=0.8,"Alta","Muy Alta"))))),"")</f>
        <v>Muy Baja</v>
      </c>
      <c r="AA126" s="16">
        <f t="shared" ref="AA126" si="45">+Y126</f>
        <v>0.14399999999999999</v>
      </c>
      <c r="AB126" s="18" t="str">
        <f t="shared" ref="AB126:AB132" si="46">IFERROR(IF(AC126="","",IF(AC126&lt;=0.2,"Leve",IF(AC126&lt;=0.4,"Menor",IF(AC126&lt;=0.6,"Moderado",IF(AC126&lt;=0.8,"Mayor","Catastrófico"))))),"")</f>
        <v>Leve</v>
      </c>
      <c r="AC126" s="16">
        <f>IFERROR(IF(AND(R125="Impacto",R126="Impacto"),(AC125-(+AC125*U126)),IF(R126="Impacto",($M$15-(+$M$15*U126)),IF(R126="Probabilidad",AC125,""))),"")</f>
        <v>0.2</v>
      </c>
      <c r="AD126" s="19" t="str">
        <f t="shared" ref="AD126" si="47">IFERROR(IF(OR(AND(Z126="Muy Baja",AB126="Leve"),AND(Z126="Muy Baja",AB126="Menor"),AND(Z126="Baja",AB126="Leve")),"Bajo",IF(OR(AND(Z126="Muy baja",AB126="Moderado"),AND(Z126="Baja",AB126="Menor"),AND(Z126="Baja",AB126="Moderado"),AND(Z126="Media",AB126="Leve"),AND(Z126="Media",AB126="Menor"),AND(Z126="Media",AB126="Moderado"),AND(Z126="Alta",AB126="Leve"),AND(Z126="Alta",AB126="Menor")),"Moderado",IF(OR(AND(Z126="Muy Baja",AB126="Mayor"),AND(Z126="Baja",AB126="Mayor"),AND(Z126="Media",AB126="Mayor"),AND(Z126="Alta",AB126="Moderado"),AND(Z126="Alta",AB126="Mayor"),AND(Z126="Muy Alta",AB126="Leve"),AND(Z126="Muy Alta",AB126="Menor"),AND(Z126="Muy Alta",AB126="Moderado"),AND(Z126="Muy Alta",AB126="Mayor")),"Alto",IF(OR(AND(Z126="Muy Baja",AB126="Catastrófico"),AND(Z126="Baja",AB126="Catastrófico"),AND(Z126="Media",AB126="Catastrófico"),AND(Z126="Alta",AB126="Catastrófico"),AND(Z126="Muy Alta",AB126="Catastrófico")),"Extremo","")))),"")</f>
        <v>Bajo</v>
      </c>
      <c r="AE126" s="15" t="s">
        <v>149</v>
      </c>
      <c r="AF126" s="448"/>
      <c r="AG126" s="448"/>
      <c r="AH126" s="450"/>
      <c r="AI126" s="450"/>
      <c r="AJ126" s="450"/>
      <c r="AK126" s="436"/>
      <c r="AL126" s="2"/>
    </row>
    <row r="127" spans="1:38" ht="96.6" x14ac:dyDescent="0.3">
      <c r="A127" s="422">
        <v>2</v>
      </c>
      <c r="B127" s="423" t="s">
        <v>89</v>
      </c>
      <c r="C127" s="465" t="s">
        <v>870</v>
      </c>
      <c r="D127" s="465" t="s">
        <v>871</v>
      </c>
      <c r="E127" s="466" t="s">
        <v>872</v>
      </c>
      <c r="F127" s="423" t="s">
        <v>154</v>
      </c>
      <c r="G127" s="436">
        <v>3000</v>
      </c>
      <c r="H127" s="426" t="str">
        <f>IF(G127&lt;=0,"",IF(G127&lt;=2,"Muy Baja",IF(G127&lt;=24,"Baja",IF(G127&lt;=500,"Media",IF(G127&lt;=5000,"Alta","Muy Alta")))))</f>
        <v>Alta</v>
      </c>
      <c r="I127" s="437">
        <f>IF(H127="","",IF(H127="Muy Baja",0.2,IF(H127="Baja",0.4,IF(H127="Media",0.6,IF(H127="Alta",0.8,IF(H127="Muy Alta",1,))))))</f>
        <v>0.8</v>
      </c>
      <c r="J127" s="438" t="s">
        <v>198</v>
      </c>
      <c r="K127" s="437" t="str">
        <f>IF(NOT(ISERROR(MATCH(J127,'[19]Tabla Impacto'!$B$221:$B$223,0))),'[19]Tabla Impacto'!$F$223&amp;"Por favor no seleccionar los criterios de impacto(Afectación Económica o presupuestal y Pérdida Reputacional)",J127)</f>
        <v xml:space="preserve">     El riesgo afecta la imagen de de la entidad con efecto publicitario sostenido a nivel de sector administrativo, nivel departamental o municipal</v>
      </c>
      <c r="L127" s="426" t="str">
        <f>IF(OR(K127='[19]Tabla Impacto'!$C$11,K127='[19]Tabla Impacto'!$D$11),"Leve",IF(OR(K127='[19]Tabla Impacto'!$C$12,K127='[19]Tabla Impacto'!$D$12),"Menor",IF(OR(K127='[19]Tabla Impacto'!$C$13,K127='[19]Tabla Impacto'!$D$13),"Moderado",IF(OR(K127='[19]Tabla Impacto'!$C$14,K127='[19]Tabla Impacto'!$D$14),"Mayor",IF(OR(K127='[19]Tabla Impacto'!$C$15,K127='[19]Tabla Impacto'!$D$15),"Catastrófico","")))))</f>
        <v>Mayor</v>
      </c>
      <c r="M127" s="437">
        <f>IF(L127="","",IF(L127="Leve",0.2,IF(L127="Menor",0.4,IF(L127="Moderado",0.6,IF(L127="Mayor",0.8,IF(L127="Catastrófico",1,))))))</f>
        <v>0.8</v>
      </c>
      <c r="N127" s="455" t="str">
        <f>IF(OR(AND(H127="Muy Baja",L127="Leve"),AND(H127="Muy Baja",L127="Menor"),AND(H127="Baja",L127="Leve")),"Bajo",IF(OR(AND(H127="Muy baja",L127="Moderado"),AND(H127="Baja",L127="Menor"),AND(H127="Baja",L127="Moderado"),AND(H127="Media",L127="Leve"),AND(H127="Media",L127="Menor"),AND(H127="Media",L127="Moderado"),AND(H127="Alta",L127="Leve"),AND(H127="Alta",L127="Menor")),"Moderado",IF(OR(AND(H127="Muy Baja",L127="Mayor"),AND(H127="Baja",L127="Mayor"),AND(H127="Media",L127="Mayor"),AND(H127="Alta",L127="Moderado"),AND(H127="Alta",L127="Mayor"),AND(H127="Muy Alta",L127="Leve"),AND(H127="Muy Alta",L127="Menor"),AND(H127="Muy Alta",L127="Moderado"),AND(H127="Muy Alta",L127="Mayor")),"Alto",IF(OR(AND(H127="Muy Baja",L127="Catastrófico"),AND(H127="Baja",L127="Catastrófico"),AND(H127="Media",L127="Catastrófico"),AND(H127="Alta",L127="Catastrófico"),AND(H127="Muy Alta",L127="Catastrófico")),"Extremo",""))))</f>
        <v>Alto</v>
      </c>
      <c r="O127" s="11">
        <v>1</v>
      </c>
      <c r="P127" s="22" t="s">
        <v>873</v>
      </c>
      <c r="Q127" s="13" t="s">
        <v>874</v>
      </c>
      <c r="R127" s="14" t="str">
        <f t="shared" si="42"/>
        <v>Impacto</v>
      </c>
      <c r="S127" s="15" t="s">
        <v>219</v>
      </c>
      <c r="T127" s="15" t="s">
        <v>64</v>
      </c>
      <c r="U127" s="16" t="str">
        <f>IF(AND(S127="Preventivo",T127="Automático"),"50%",IF(AND(S127="Preventivo",T127="Manual"),"40%",IF(AND(S127="Detectivo",T127="Automático"),"40%",IF(AND(S127="Detectivo",T127="Manual"),"30%",IF(AND(S127="Correctivo",T127="Automático"),"35%",IF(AND(S127="Correctivo",T127="Manual"),"25%",""))))))</f>
        <v>25%</v>
      </c>
      <c r="V127" s="15" t="s">
        <v>65</v>
      </c>
      <c r="W127" s="15" t="s">
        <v>66</v>
      </c>
      <c r="X127" s="15" t="s">
        <v>67</v>
      </c>
      <c r="Y127" s="17">
        <f>IFERROR(IF(R127="Probabilidad",(I127-(+I127*U127)),IF(R127="Impacto",I127,"")),"")</f>
        <v>0.8</v>
      </c>
      <c r="Z127" s="18" t="str">
        <f>IFERROR(IF(Y127="","",IF(Y127&lt;=0.2,"Muy Baja",IF(Y127&lt;=0.4,"Baja",IF(Y127&lt;=0.6,"Media",IF(Y127&lt;=0.8,"Alta","Muy Alta"))))),"")</f>
        <v>Alta</v>
      </c>
      <c r="AA127" s="16">
        <f>+Y127</f>
        <v>0.8</v>
      </c>
      <c r="AB127" s="18" t="str">
        <f>IFERROR(IF(AC127="","",IF(AC127&lt;=0.2,"Leve",IF(AC127&lt;=0.4,"Menor",IF(AC127&lt;=0.6,"Moderado",IF(AC127&lt;=0.8,"Mayor","Catastrófico"))))),"")</f>
        <v>Moderado</v>
      </c>
      <c r="AC127" s="16">
        <f>IFERROR(IF(R127="Impacto",(M127-(+M127*U127)),IF(R127="Probabilidad",M127,"")),"")</f>
        <v>0.60000000000000009</v>
      </c>
      <c r="AD127" s="19" t="str">
        <f>IFERROR(IF(OR(AND(Z127="Muy Baja",AB127="Leve"),AND(Z127="Muy Baja",AB127="Menor"),AND(Z127="Baja",AB127="Leve")),"Bajo",IF(OR(AND(Z127="Muy baja",AB127="Moderado"),AND(Z127="Baja",AB127="Menor"),AND(Z127="Baja",AB127="Moderado"),AND(Z127="Media",AB127="Leve"),AND(Z127="Media",AB127="Menor"),AND(Z127="Media",AB127="Moderado"),AND(Z127="Alta",AB127="Leve"),AND(Z127="Alta",AB127="Menor")),"Moderado",IF(OR(AND(Z127="Muy Baja",AB127="Mayor"),AND(Z127="Baja",AB127="Mayor"),AND(Z127="Media",AB127="Mayor"),AND(Z127="Alta",AB127="Moderado"),AND(Z127="Alta",AB127="Mayor"),AND(Z127="Muy Alta",AB127="Leve"),AND(Z127="Muy Alta",AB127="Menor"),AND(Z127="Muy Alta",AB127="Moderado"),AND(Z127="Muy Alta",AB127="Mayor")),"Alto",IF(OR(AND(Z127="Muy Baja",AB127="Catastrófico"),AND(Z127="Baja",AB127="Catastrófico"),AND(Z127="Media",AB127="Catastrófico"),AND(Z127="Alta",AB127="Catastrófico"),AND(Z127="Muy Alta",AB127="Catastrófico")),"Extremo","")))),"")</f>
        <v>Alto</v>
      </c>
      <c r="AE127" s="15" t="s">
        <v>149</v>
      </c>
      <c r="AF127" s="447"/>
      <c r="AG127" s="447"/>
      <c r="AH127" s="449"/>
      <c r="AI127" s="449"/>
      <c r="AJ127" s="449"/>
      <c r="AK127" s="435"/>
      <c r="AL127" s="2"/>
    </row>
    <row r="128" spans="1:38" ht="69" x14ac:dyDescent="0.3">
      <c r="A128" s="422"/>
      <c r="B128" s="423"/>
      <c r="C128" s="463"/>
      <c r="D128" s="463"/>
      <c r="E128" s="464"/>
      <c r="F128" s="423"/>
      <c r="G128" s="425"/>
      <c r="H128" s="426"/>
      <c r="I128" s="437"/>
      <c r="J128" s="438"/>
      <c r="K128" s="437">
        <f>IF(NOT(ISERROR(MATCH(J128,_xlfn.ANCHORARRAY(E131),0))),#REF!&amp;"Por favor no seleccionar los criterios de impacto",J128)</f>
        <v>0</v>
      </c>
      <c r="L128" s="426"/>
      <c r="M128" s="437"/>
      <c r="N128" s="455"/>
      <c r="O128" s="11">
        <v>2</v>
      </c>
      <c r="P128" s="22" t="s">
        <v>875</v>
      </c>
      <c r="Q128" s="13" t="s">
        <v>876</v>
      </c>
      <c r="R128" s="14" t="str">
        <f t="shared" si="42"/>
        <v>Impacto</v>
      </c>
      <c r="S128" s="15" t="s">
        <v>219</v>
      </c>
      <c r="T128" s="15" t="s">
        <v>64</v>
      </c>
      <c r="U128" s="16" t="str">
        <f t="shared" ref="U128" si="48">IF(AND(S128="Preventivo",T128="Automático"),"50%",IF(AND(S128="Preventivo",T128="Manual"),"40%",IF(AND(S128="Detectivo",T128="Automático"),"40%",IF(AND(S128="Detectivo",T128="Manual"),"30%",IF(AND(S128="Correctivo",T128="Automático"),"35%",IF(AND(S128="Correctivo",T128="Manual"),"25%",""))))))</f>
        <v>25%</v>
      </c>
      <c r="V128" s="15" t="s">
        <v>65</v>
      </c>
      <c r="W128" s="15" t="s">
        <v>66</v>
      </c>
      <c r="X128" s="15" t="s">
        <v>67</v>
      </c>
      <c r="Y128" s="17">
        <f>IFERROR(IF(AND(R127="Probabilidad",R128="Probabilidad"),(AA127-(+AA127*U128)),IF(R128="Probabilidad",(I127-(+I127*U128)),IF(R128="Impacto",AA127,""))),"")</f>
        <v>0.8</v>
      </c>
      <c r="Z128" s="18" t="str">
        <f t="shared" si="44"/>
        <v>Alta</v>
      </c>
      <c r="AA128" s="16">
        <f t="shared" ref="AA128" si="49">+Y128</f>
        <v>0.8</v>
      </c>
      <c r="AB128" s="18" t="str">
        <f t="shared" si="46"/>
        <v>Leve</v>
      </c>
      <c r="AC128" s="16">
        <f>IFERROR(IF(AND(R127="Impacto",R128="Impacto"),(AC125-(+AC125*U128)),IF(R128="Impacto",($M$17-(+$M$17*U128)),IF(R128="Probabilidad",AC125,""))),"")</f>
        <v>0.15000000000000002</v>
      </c>
      <c r="AD128" s="19" t="str">
        <f t="shared" ref="AD128" si="50">IFERROR(IF(OR(AND(Z128="Muy Baja",AB128="Leve"),AND(Z128="Muy Baja",AB128="Menor"),AND(Z128="Baja",AB128="Leve")),"Bajo",IF(OR(AND(Z128="Muy baja",AB128="Moderado"),AND(Z128="Baja",AB128="Menor"),AND(Z128="Baja",AB128="Moderado"),AND(Z128="Media",AB128="Leve"),AND(Z128="Media",AB128="Menor"),AND(Z128="Media",AB128="Moderado"),AND(Z128="Alta",AB128="Leve"),AND(Z128="Alta",AB128="Menor")),"Moderado",IF(OR(AND(Z128="Muy Baja",AB128="Mayor"),AND(Z128="Baja",AB128="Mayor"),AND(Z128="Media",AB128="Mayor"),AND(Z128="Alta",AB128="Moderado"),AND(Z128="Alta",AB128="Mayor"),AND(Z128="Muy Alta",AB128="Leve"),AND(Z128="Muy Alta",AB128="Menor"),AND(Z128="Muy Alta",AB128="Moderado"),AND(Z128="Muy Alta",AB128="Mayor")),"Alto",IF(OR(AND(Z128="Muy Baja",AB128="Catastrófico"),AND(Z128="Baja",AB128="Catastrófico"),AND(Z128="Media",AB128="Catastrófico"),AND(Z128="Alta",AB128="Catastrófico"),AND(Z128="Muy Alta",AB128="Catastrófico")),"Extremo","")))),"")</f>
        <v>Moderado</v>
      </c>
      <c r="AE128" s="15" t="s">
        <v>149</v>
      </c>
      <c r="AF128" s="448"/>
      <c r="AG128" s="448"/>
      <c r="AH128" s="450"/>
      <c r="AI128" s="450"/>
      <c r="AJ128" s="450"/>
      <c r="AK128" s="436"/>
      <c r="AL128" s="2"/>
    </row>
    <row r="129" spans="1:38" ht="82.8" x14ac:dyDescent="0.3">
      <c r="A129" s="422">
        <v>3</v>
      </c>
      <c r="B129" s="423" t="s">
        <v>168</v>
      </c>
      <c r="C129" s="463" t="s">
        <v>877</v>
      </c>
      <c r="D129" s="463" t="s">
        <v>878</v>
      </c>
      <c r="E129" s="464" t="s">
        <v>879</v>
      </c>
      <c r="F129" s="423" t="s">
        <v>131</v>
      </c>
      <c r="G129" s="425">
        <v>36</v>
      </c>
      <c r="H129" s="426" t="str">
        <f>IF(G129&lt;=0,"",IF(G129&lt;=2,"Muy Baja",IF(G129&lt;=24,"Baja",IF(G129&lt;=500,"Media",IF(G129&lt;=5000,"Alta","Muy Alta")))))</f>
        <v>Media</v>
      </c>
      <c r="I129" s="437">
        <f>IF(H129="","",IF(H129="Muy Baja",0.2,IF(H129="Baja",0.4,IF(H129="Media",0.6,IF(H129="Alta",0.8,IF(H129="Muy Alta",1,))))))</f>
        <v>0.6</v>
      </c>
      <c r="J129" s="438" t="s">
        <v>113</v>
      </c>
      <c r="K129" s="437" t="str">
        <f>IF(NOT(ISERROR(MATCH(J129,'[19]Tabla Impacto'!$B$221:$B$223,0))),'[19]Tabla Impacto'!$F$223&amp;"Por favor no seleccionar los criterios de impacto(Afectación Económica o presupuestal y Pérdida Reputacional)",J129)</f>
        <v xml:space="preserve">     Entre 10 y 50 SMLMV </v>
      </c>
      <c r="L129" s="426" t="str">
        <f>IF(OR(K129='[19]Tabla Impacto'!$C$11,K129='[19]Tabla Impacto'!$D$11),"Leve",IF(OR(K129='[19]Tabla Impacto'!$C$12,K129='[19]Tabla Impacto'!$D$12),"Menor",IF(OR(K129='[19]Tabla Impacto'!$C$13,K129='[19]Tabla Impacto'!$D$13),"Moderado",IF(OR(K129='[19]Tabla Impacto'!$C$14,K129='[19]Tabla Impacto'!$D$14),"Mayor",IF(OR(K129='[19]Tabla Impacto'!$C$15,K129='[19]Tabla Impacto'!$D$15),"Catastrófico","")))))</f>
        <v>Menor</v>
      </c>
      <c r="M129" s="437">
        <f>IF(L129="","",IF(L129="Leve",0.2,IF(L129="Menor",0.4,IF(L129="Moderado",0.6,IF(L129="Mayor",0.8,IF(L129="Catastrófico",1,))))))</f>
        <v>0.4</v>
      </c>
      <c r="N129" s="455" t="str">
        <f>IF(OR(AND(H129="Muy Baja",L129="Leve"),AND(H129="Muy Baja",L129="Menor"),AND(H129="Baja",L129="Leve")),"Bajo",IF(OR(AND(H129="Muy baja",L129="Moderado"),AND(H129="Baja",L129="Menor"),AND(H129="Baja",L129="Moderado"),AND(H129="Media",L129="Leve"),AND(H129="Media",L129="Menor"),AND(H129="Media",L129="Moderado"),AND(H129="Alta",L129="Leve"),AND(H129="Alta",L129="Menor")),"Moderado",IF(OR(AND(H129="Muy Baja",L129="Mayor"),AND(H129="Baja",L129="Mayor"),AND(H129="Media",L129="Mayor"),AND(H129="Alta",L129="Moderado"),AND(H129="Alta",L129="Mayor"),AND(H129="Muy Alta",L129="Leve"),AND(H129="Muy Alta",L129="Menor"),AND(H129="Muy Alta",L129="Moderado"),AND(H129="Muy Alta",L129="Mayor")),"Alto",IF(OR(AND(H129="Muy Baja",L129="Catastrófico"),AND(H129="Baja",L129="Catastrófico"),AND(H129="Media",L129="Catastrófico"),AND(H129="Alta",L129="Catastrófico"),AND(H129="Muy Alta",L129="Catastrófico")),"Extremo",""))))</f>
        <v>Moderado</v>
      </c>
      <c r="O129" s="11">
        <v>1</v>
      </c>
      <c r="P129" s="47" t="s">
        <v>880</v>
      </c>
      <c r="Q129" s="24" t="s">
        <v>881</v>
      </c>
      <c r="R129" s="14" t="str">
        <f t="shared" si="42"/>
        <v>Probabilidad</v>
      </c>
      <c r="S129" s="15" t="s">
        <v>63</v>
      </c>
      <c r="T129" s="15" t="s">
        <v>64</v>
      </c>
      <c r="U129" s="16" t="str">
        <f>IF(AND(S129="Preventivo",T129="Automático"),"50%",IF(AND(S129="Preventivo",T129="Manual"),"40%",IF(AND(S129="Detectivo",T129="Automático"),"40%",IF(AND(S129="Detectivo",T129="Manual"),"30%",IF(AND(S129="Correctivo",T129="Automático"),"35%",IF(AND(S129="Correctivo",T129="Manual"),"25%",""))))))</f>
        <v>40%</v>
      </c>
      <c r="V129" s="15" t="s">
        <v>95</v>
      </c>
      <c r="W129" s="15" t="s">
        <v>66</v>
      </c>
      <c r="X129" s="15" t="s">
        <v>67</v>
      </c>
      <c r="Y129" s="17">
        <f>IFERROR(IF(R129="Probabilidad",(I129-(+I129*U129)),IF(R129="Impacto",I129,"")),"")</f>
        <v>0.36</v>
      </c>
      <c r="Z129" s="18" t="str">
        <f>IFERROR(IF(Y129="","",IF(Y129&lt;=0.2,"Muy Baja",IF(Y129&lt;=0.4,"Baja",IF(Y129&lt;=0.6,"Media",IF(Y129&lt;=0.8,"Alta","Muy Alta"))))),"")</f>
        <v>Baja</v>
      </c>
      <c r="AA129" s="16">
        <f>+Y129</f>
        <v>0.36</v>
      </c>
      <c r="AB129" s="18" t="str">
        <f>IFERROR(IF(AC129="","",IF(AC129&lt;=0.2,"Leve",IF(AC129&lt;=0.4,"Menor",IF(AC129&lt;=0.6,"Moderado",IF(AC129&lt;=0.8,"Mayor","Catastrófico"))))),"")</f>
        <v>Menor</v>
      </c>
      <c r="AC129" s="16">
        <f>IFERROR(IF(R129="Impacto",(M129-(+M129*U129)),IF(R129="Probabilidad",M129,"")),"")</f>
        <v>0.4</v>
      </c>
      <c r="AD129" s="19" t="str">
        <f>IFERROR(IF(OR(AND(Z129="Muy Baja",AB129="Leve"),AND(Z129="Muy Baja",AB129="Menor"),AND(Z129="Baja",AB129="Leve")),"Bajo",IF(OR(AND(Z129="Muy baja",AB129="Moderado"),AND(Z129="Baja",AB129="Menor"),AND(Z129="Baja",AB129="Moderado"),AND(Z129="Media",AB129="Leve"),AND(Z129="Media",AB129="Menor"),AND(Z129="Media",AB129="Moderado"),AND(Z129="Alta",AB129="Leve"),AND(Z129="Alta",AB129="Menor")),"Moderado",IF(OR(AND(Z129="Muy Baja",AB129="Mayor"),AND(Z129="Baja",AB129="Mayor"),AND(Z129="Media",AB129="Mayor"),AND(Z129="Alta",AB129="Moderado"),AND(Z129="Alta",AB129="Mayor"),AND(Z129="Muy Alta",AB129="Leve"),AND(Z129="Muy Alta",AB129="Menor"),AND(Z129="Muy Alta",AB129="Moderado"),AND(Z129="Muy Alta",AB129="Mayor")),"Alto",IF(OR(AND(Z129="Muy Baja",AB129="Catastrófico"),AND(Z129="Baja",AB129="Catastrófico"),AND(Z129="Media",AB129="Catastrófico"),AND(Z129="Alta",AB129="Catastrófico"),AND(Z129="Muy Alta",AB129="Catastrófico")),"Extremo","")))),"")</f>
        <v>Moderado</v>
      </c>
      <c r="AE129" s="15" t="s">
        <v>149</v>
      </c>
      <c r="AF129" s="33"/>
      <c r="AG129" s="34"/>
      <c r="AH129" s="35"/>
      <c r="AI129" s="35"/>
      <c r="AJ129" s="33"/>
      <c r="AK129" s="34"/>
      <c r="AL129" s="2"/>
    </row>
    <row r="130" spans="1:38" x14ac:dyDescent="0.3">
      <c r="A130" s="422"/>
      <c r="B130" s="423"/>
      <c r="C130" s="463"/>
      <c r="D130" s="463"/>
      <c r="E130" s="464"/>
      <c r="F130" s="423"/>
      <c r="G130" s="425"/>
      <c r="H130" s="426"/>
      <c r="I130" s="437"/>
      <c r="J130" s="438"/>
      <c r="K130" s="437">
        <f>IF(NOT(ISERROR(MATCH(J130,_xlfn.ANCHORARRAY(#REF!),0))),#REF!&amp;"Por favor no seleccionar los criterios de impacto",J130)</f>
        <v>0</v>
      </c>
      <c r="L130" s="426"/>
      <c r="M130" s="437"/>
      <c r="N130" s="455"/>
      <c r="O130" s="11">
        <v>2</v>
      </c>
      <c r="P130" s="22"/>
      <c r="Q130" s="27"/>
      <c r="R130" s="14" t="str">
        <f t="shared" si="42"/>
        <v/>
      </c>
      <c r="S130" s="15"/>
      <c r="T130" s="15"/>
      <c r="U130" s="16" t="str">
        <f t="shared" ref="U130" si="51">IF(AND(S130="Preventivo",T130="Automático"),"50%",IF(AND(S130="Preventivo",T130="Manual"),"40%",IF(AND(S130="Detectivo",T130="Automático"),"40%",IF(AND(S130="Detectivo",T130="Manual"),"30%",IF(AND(S130="Correctivo",T130="Automático"),"35%",IF(AND(S130="Correctivo",T130="Manual"),"25%",""))))))</f>
        <v/>
      </c>
      <c r="V130" s="15"/>
      <c r="W130" s="15"/>
      <c r="X130" s="15"/>
      <c r="Y130" s="25" t="str">
        <f>IFERROR(IF(AND(R129="Probabilidad",R130="Probabilidad"),(AA129-(+AA129*U130)),IF(R130="Probabilidad",(I129-(+I129*U130)),IF(R130="Impacto",AA129,""))),"")</f>
        <v/>
      </c>
      <c r="Z130" s="18" t="str">
        <f t="shared" si="44"/>
        <v/>
      </c>
      <c r="AA130" s="16" t="str">
        <f t="shared" ref="AA130" si="52">+Y130</f>
        <v/>
      </c>
      <c r="AB130" s="18" t="str">
        <f t="shared" si="46"/>
        <v/>
      </c>
      <c r="AC130" s="16" t="str">
        <f>IFERROR(IF(AND(R129="Impacto",R130="Impacto"),(AC127-(+AC127*U130)),IF(R130="Impacto",($M$19-(+$M$19*U130)),IF(R130="Probabilidad",AC127,""))),"")</f>
        <v/>
      </c>
      <c r="AD130" s="19" t="str">
        <f t="shared" ref="AD130" si="53">IFERROR(IF(OR(AND(Z130="Muy Baja",AB130="Leve"),AND(Z130="Muy Baja",AB130="Menor"),AND(Z130="Baja",AB130="Leve")),"Bajo",IF(OR(AND(Z130="Muy baja",AB130="Moderado"),AND(Z130="Baja",AB130="Menor"),AND(Z130="Baja",AB130="Moderado"),AND(Z130="Media",AB130="Leve"),AND(Z130="Media",AB130="Menor"),AND(Z130="Media",AB130="Moderado"),AND(Z130="Alta",AB130="Leve"),AND(Z130="Alta",AB130="Menor")),"Moderado",IF(OR(AND(Z130="Muy Baja",AB130="Mayor"),AND(Z130="Baja",AB130="Mayor"),AND(Z130="Media",AB130="Mayor"),AND(Z130="Alta",AB130="Moderado"),AND(Z130="Alta",AB130="Mayor"),AND(Z130="Muy Alta",AB130="Leve"),AND(Z130="Muy Alta",AB130="Menor"),AND(Z130="Muy Alta",AB130="Moderado"),AND(Z130="Muy Alta",AB130="Mayor")),"Alto",IF(OR(AND(Z130="Muy Baja",AB130="Catastrófico"),AND(Z130="Baja",AB130="Catastrófico"),AND(Z130="Media",AB130="Catastrófico"),AND(Z130="Alta",AB130="Catastrófico"),AND(Z130="Muy Alta",AB130="Catastrófico")),"Extremo","")))),"")</f>
        <v/>
      </c>
      <c r="AE130" s="15"/>
      <c r="AF130" s="33"/>
      <c r="AG130" s="34"/>
      <c r="AH130" s="35"/>
      <c r="AI130" s="35"/>
      <c r="AJ130" s="33"/>
      <c r="AK130" s="34"/>
      <c r="AL130" s="2"/>
    </row>
    <row r="131" spans="1:38" ht="96.6" x14ac:dyDescent="0.3">
      <c r="A131" s="422">
        <v>4</v>
      </c>
      <c r="B131" s="423" t="s">
        <v>89</v>
      </c>
      <c r="C131" s="463" t="s">
        <v>882</v>
      </c>
      <c r="D131" s="463" t="s">
        <v>883</v>
      </c>
      <c r="E131" s="464" t="s">
        <v>884</v>
      </c>
      <c r="F131" s="423" t="s">
        <v>59</v>
      </c>
      <c r="G131" s="425">
        <v>16</v>
      </c>
      <c r="H131" s="440" t="str">
        <f>IF(G131&lt;=0,"",IF(G131&lt;=2,"Muy Baja",IF(G131&lt;=24,"Baja",IF(G131&lt;=500,"Media",IF(G131&lt;=5000,"Alta","Muy Alta")))))</f>
        <v>Baja</v>
      </c>
      <c r="I131" s="442">
        <f>IF(H131="","",IF(H131="Muy Baja",0.2,IF(H131="Baja",0.4,IF(H131="Media",0.6,IF(H131="Alta",0.8,IF(H131="Muy Alta",1,))))))</f>
        <v>0.4</v>
      </c>
      <c r="J131" s="438" t="s">
        <v>60</v>
      </c>
      <c r="K131" s="442" t="str">
        <f>IF(NOT(ISERROR(MATCH(J131,'[19]Tabla Impacto'!$B$221:$B$223,0))),'[19]Tabla Impacto'!$F$223&amp;"Por favor no seleccionar los criterios de impacto(Afectación Económica o presupuestal y Pérdida Reputacional)",J131)</f>
        <v xml:space="preserve">     El riesgo afecta la imagen de alguna área de la organización</v>
      </c>
      <c r="L131" s="440" t="str">
        <f>IF(OR(K131='[19]Tabla Impacto'!$C$11,K131='[19]Tabla Impacto'!$D$11),"Leve",IF(OR(K131='[19]Tabla Impacto'!$C$12,K131='[19]Tabla Impacto'!$D$12),"Menor",IF(OR(K131='[19]Tabla Impacto'!$C$13,K131='[19]Tabla Impacto'!$D$13),"Moderado",IF(OR(K131='[19]Tabla Impacto'!$C$14,K131='[19]Tabla Impacto'!$D$14),"Mayor",IF(OR(K131='[19]Tabla Impacto'!$C$15,K131='[19]Tabla Impacto'!$D$15),"Catastrófico","")))))</f>
        <v>Leve</v>
      </c>
      <c r="M131" s="442">
        <f>IF(L131="","",IF(L131="Leve",0.2,IF(L131="Menor",0.4,IF(L131="Moderado",0.6,IF(L131="Mayor",0.8,IF(L131="Catastrófico",1,))))))</f>
        <v>0.2</v>
      </c>
      <c r="N131" s="444" t="str">
        <f>IF(OR(AND(H131="Muy Baja",L131="Leve"),AND(H131="Muy Baja",L131="Menor"),AND(H131="Baja",L131="Leve")),"Bajo",IF(OR(AND(H131="Muy baja",L131="Moderado"),AND(H131="Baja",L131="Menor"),AND(H131="Baja",L131="Moderado"),AND(H131="Media",L131="Leve"),AND(H131="Media",L131="Menor"),AND(H131="Media",L131="Moderado"),AND(H131="Alta",L131="Leve"),AND(H131="Alta",L131="Menor")),"Moderado",IF(OR(AND(H131="Muy Baja",L131="Mayor"),AND(H131="Baja",L131="Mayor"),AND(H131="Media",L131="Mayor"),AND(H131="Alta",L131="Moderado"),AND(H131="Alta",L131="Mayor"),AND(H131="Muy Alta",L131="Leve"),AND(H131="Muy Alta",L131="Menor"),AND(H131="Muy Alta",L131="Moderado"),AND(H131="Muy Alta",L131="Mayor")),"Alto",IF(OR(AND(H131="Muy Baja",L131="Catastrófico"),AND(H131="Baja",L131="Catastrófico"),AND(H131="Media",L131="Catastrófico"),AND(H131="Alta",L131="Catastrófico"),AND(H131="Muy Alta",L131="Catastrófico")),"Extremo",""))))</f>
        <v>Bajo</v>
      </c>
      <c r="O131" s="26">
        <v>1</v>
      </c>
      <c r="P131" s="22" t="s">
        <v>885</v>
      </c>
      <c r="Q131" s="24" t="s">
        <v>886</v>
      </c>
      <c r="R131" s="14" t="str">
        <f t="shared" si="42"/>
        <v>Probabilidad</v>
      </c>
      <c r="S131" s="15" t="s">
        <v>63</v>
      </c>
      <c r="T131" s="15" t="s">
        <v>64</v>
      </c>
      <c r="U131" s="16" t="str">
        <f>IF(AND(S131="Preventivo",T131="Automático"),"50%",IF(AND(S131="Preventivo",T131="Manual"),"40%",IF(AND(S131="Detectivo",T131="Automático"),"40%",IF(AND(S131="Detectivo",T131="Manual"),"30%",IF(AND(S131="Correctivo",T131="Automático"),"35%",IF(AND(S131="Correctivo",T131="Manual"),"25%",""))))))</f>
        <v>40%</v>
      </c>
      <c r="V131" s="15" t="s">
        <v>65</v>
      </c>
      <c r="W131" s="15" t="s">
        <v>66</v>
      </c>
      <c r="X131" s="15" t="s">
        <v>67</v>
      </c>
      <c r="Y131" s="17">
        <f>IFERROR(IF(R131="Probabilidad",(I131-(+I131*U131)),IF(R131="Impacto",I131,"")),"")</f>
        <v>0.24</v>
      </c>
      <c r="Z131" s="18" t="str">
        <f>IFERROR(IF(Y131="","",IF(Y131&lt;=0.2,"Muy Baja",IF(Y131&lt;=0.4,"Baja",IF(Y131&lt;=0.6,"Media",IF(Y131&lt;=0.8,"Alta","Muy Alta"))))),"")</f>
        <v>Baja</v>
      </c>
      <c r="AA131" s="16">
        <f>+Y131</f>
        <v>0.24</v>
      </c>
      <c r="AB131" s="18" t="str">
        <f>IFERROR(IF(AC131="","",IF(AC131&lt;=0.2,"Leve",IF(AC131&lt;=0.4,"Menor",IF(AC131&lt;=0.6,"Moderado",IF(AC131&lt;=0.8,"Mayor","Catastrófico"))))),"")</f>
        <v>Leve</v>
      </c>
      <c r="AC131" s="16">
        <f>IFERROR(IF(R131="Impacto",(M131-(+M131*U131)),IF(R131="Probabilidad",M131,"")),"")</f>
        <v>0.2</v>
      </c>
      <c r="AD131" s="19" t="str">
        <f>IFERROR(IF(OR(AND(Z131="Muy Baja",AB131="Leve"),AND(Z131="Muy Baja",AB131="Menor"),AND(Z131="Baja",AB131="Leve")),"Bajo",IF(OR(AND(Z131="Muy baja",AB131="Moderado"),AND(Z131="Baja",AB131="Menor"),AND(Z131="Baja",AB131="Moderado"),AND(Z131="Media",AB131="Leve"),AND(Z131="Media",AB131="Menor"),AND(Z131="Media",AB131="Moderado"),AND(Z131="Alta",AB131="Leve"),AND(Z131="Alta",AB131="Menor")),"Moderado",IF(OR(AND(Z131="Muy Baja",AB131="Mayor"),AND(Z131="Baja",AB131="Mayor"),AND(Z131="Media",AB131="Mayor"),AND(Z131="Alta",AB131="Moderado"),AND(Z131="Alta",AB131="Mayor"),AND(Z131="Muy Alta",AB131="Leve"),AND(Z131="Muy Alta",AB131="Menor"),AND(Z131="Muy Alta",AB131="Moderado"),AND(Z131="Muy Alta",AB131="Mayor")),"Alto",IF(OR(AND(Z131="Muy Baja",AB131="Catastrófico"),AND(Z131="Baja",AB131="Catastrófico"),AND(Z131="Media",AB131="Catastrófico"),AND(Z131="Alta",AB131="Catastrófico"),AND(Z131="Muy Alta",AB131="Catastrófico")),"Extremo","")))),"")</f>
        <v>Bajo</v>
      </c>
      <c r="AE131" s="15" t="s">
        <v>149</v>
      </c>
      <c r="AF131" s="447"/>
      <c r="AG131" s="447"/>
      <c r="AH131" s="449"/>
      <c r="AI131" s="449"/>
      <c r="AJ131" s="449"/>
      <c r="AK131" s="435"/>
      <c r="AL131" s="2"/>
    </row>
    <row r="132" spans="1:38" ht="67.8" x14ac:dyDescent="0.3">
      <c r="A132" s="422"/>
      <c r="B132" s="423"/>
      <c r="C132" s="463"/>
      <c r="D132" s="463"/>
      <c r="E132" s="464"/>
      <c r="F132" s="423"/>
      <c r="G132" s="425"/>
      <c r="H132" s="426"/>
      <c r="I132" s="437"/>
      <c r="J132" s="438"/>
      <c r="K132" s="437">
        <f>IF(NOT(ISERROR(MATCH(J132,_xlfn.ANCHORARRAY(#REF!),0))),#REF!&amp;"Por favor no seleccionar los criterios de impacto",J132)</f>
        <v>0</v>
      </c>
      <c r="L132" s="426"/>
      <c r="M132" s="437"/>
      <c r="N132" s="455"/>
      <c r="O132" s="11">
        <v>2</v>
      </c>
      <c r="P132" s="22" t="s">
        <v>887</v>
      </c>
      <c r="Q132" s="24" t="s">
        <v>888</v>
      </c>
      <c r="R132" s="96" t="str">
        <f t="shared" si="42"/>
        <v>Probabilidad</v>
      </c>
      <c r="S132" s="15" t="s">
        <v>63</v>
      </c>
      <c r="T132" s="15" t="s">
        <v>64</v>
      </c>
      <c r="U132" s="16" t="str">
        <f t="shared" ref="U132" si="54">IF(AND(S132="Preventivo",T132="Automático"),"50%",IF(AND(S132="Preventivo",T132="Manual"),"40%",IF(AND(S132="Detectivo",T132="Automático"),"40%",IF(AND(S132="Detectivo",T132="Manual"),"30%",IF(AND(S132="Correctivo",T132="Automático"),"35%",IF(AND(S132="Correctivo",T132="Manual"),"25%",""))))))</f>
        <v>40%</v>
      </c>
      <c r="V132" s="15" t="s">
        <v>65</v>
      </c>
      <c r="W132" s="15" t="s">
        <v>66</v>
      </c>
      <c r="X132" s="15" t="s">
        <v>67</v>
      </c>
      <c r="Y132" s="17">
        <f>IFERROR(IF(AND(R131="Probabilidad",R132="Probabilidad"),(AA131-(+AA131*U132)),IF(R132="Probabilidad",(I131-(+I131*U132)),IF(R132="Impacto",AA131,""))),"")</f>
        <v>0.14399999999999999</v>
      </c>
      <c r="Z132" s="18" t="str">
        <f t="shared" si="44"/>
        <v>Muy Baja</v>
      </c>
      <c r="AA132" s="16">
        <f t="shared" ref="AA132" si="55">+Y132</f>
        <v>0.14399999999999999</v>
      </c>
      <c r="AB132" s="18" t="str">
        <f t="shared" si="46"/>
        <v>Menor</v>
      </c>
      <c r="AC132" s="16">
        <f>IFERROR(IF(AND(R131="Impacto",R132="Impacto"),(AC129-(+AC129*U132)),IF(R132="Impacto",($M$21-(+$M$21*U132)),IF(R132="Probabilidad",AC129,""))),"")</f>
        <v>0.4</v>
      </c>
      <c r="AD132" s="19" t="str">
        <f t="shared" ref="AD132" si="56">IFERROR(IF(OR(AND(Z132="Muy Baja",AB132="Leve"),AND(Z132="Muy Baja",AB132="Menor"),AND(Z132="Baja",AB132="Leve")),"Bajo",IF(OR(AND(Z132="Muy baja",AB132="Moderado"),AND(Z132="Baja",AB132="Menor"),AND(Z132="Baja",AB132="Moderado"),AND(Z132="Media",AB132="Leve"),AND(Z132="Media",AB132="Menor"),AND(Z132="Media",AB132="Moderado"),AND(Z132="Alta",AB132="Leve"),AND(Z132="Alta",AB132="Menor")),"Moderado",IF(OR(AND(Z132="Muy Baja",AB132="Mayor"),AND(Z132="Baja",AB132="Mayor"),AND(Z132="Media",AB132="Mayor"),AND(Z132="Alta",AB132="Moderado"),AND(Z132="Alta",AB132="Mayor"),AND(Z132="Muy Alta",AB132="Leve"),AND(Z132="Muy Alta",AB132="Menor"),AND(Z132="Muy Alta",AB132="Moderado"),AND(Z132="Muy Alta",AB132="Mayor")),"Alto",IF(OR(AND(Z132="Muy Baja",AB132="Catastrófico"),AND(Z132="Baja",AB132="Catastrófico"),AND(Z132="Media",AB132="Catastrófico"),AND(Z132="Alta",AB132="Catastrófico"),AND(Z132="Muy Alta",AB132="Catastrófico")),"Extremo","")))),"")</f>
        <v>Bajo</v>
      </c>
      <c r="AE132" s="15" t="s">
        <v>149</v>
      </c>
      <c r="AF132" s="448"/>
      <c r="AG132" s="448"/>
      <c r="AH132" s="450"/>
      <c r="AI132" s="450"/>
      <c r="AJ132" s="450"/>
      <c r="AK132" s="436"/>
      <c r="AL132" s="2"/>
    </row>
    <row r="133" spans="1:38" x14ac:dyDescent="0.3">
      <c r="B133" s="39" t="s">
        <v>133</v>
      </c>
    </row>
    <row r="134" spans="1:38" x14ac:dyDescent="0.3">
      <c r="A134" s="37"/>
      <c r="B134" s="37"/>
      <c r="C134" s="37"/>
      <c r="D134" s="37"/>
      <c r="F134" s="38"/>
    </row>
    <row r="135" spans="1:38" x14ac:dyDescent="0.3">
      <c r="A135" s="37"/>
      <c r="B135" s="37"/>
      <c r="C135" s="88" t="s">
        <v>226</v>
      </c>
      <c r="D135" s="89"/>
      <c r="E135" s="391" t="s">
        <v>26</v>
      </c>
      <c r="F135" s="38"/>
    </row>
    <row r="136" spans="1:38" x14ac:dyDescent="0.3">
      <c r="A136" s="37"/>
      <c r="B136" s="37"/>
      <c r="C136" s="89" t="s">
        <v>227</v>
      </c>
      <c r="D136" s="89"/>
      <c r="E136" s="391"/>
      <c r="F136" s="38"/>
    </row>
    <row r="137" spans="1:38" x14ac:dyDescent="0.3">
      <c r="A137" s="37"/>
      <c r="B137" s="37"/>
      <c r="C137" s="89" t="s">
        <v>89</v>
      </c>
      <c r="D137" s="89"/>
      <c r="E137" s="89" t="s">
        <v>59</v>
      </c>
      <c r="F137" s="38"/>
    </row>
    <row r="138" spans="1:38" x14ac:dyDescent="0.3">
      <c r="A138" s="37"/>
      <c r="B138" s="37"/>
      <c r="C138" s="89" t="s">
        <v>55</v>
      </c>
      <c r="D138" s="89"/>
      <c r="E138" s="89" t="s">
        <v>131</v>
      </c>
      <c r="F138" s="38"/>
    </row>
    <row r="139" spans="1:38" x14ac:dyDescent="0.3">
      <c r="A139" s="37"/>
      <c r="B139" s="37"/>
      <c r="C139" s="89" t="s">
        <v>168</v>
      </c>
      <c r="D139" s="89"/>
      <c r="E139" s="89" t="s">
        <v>80</v>
      </c>
      <c r="F139" s="38"/>
    </row>
    <row r="140" spans="1:38" x14ac:dyDescent="0.3">
      <c r="A140" s="37"/>
      <c r="B140" s="37"/>
      <c r="C140" s="89" t="s">
        <v>228</v>
      </c>
      <c r="D140" s="89"/>
      <c r="E140" s="89" t="s">
        <v>229</v>
      </c>
      <c r="F140" s="38"/>
    </row>
    <row r="141" spans="1:38" x14ac:dyDescent="0.3">
      <c r="A141" s="37"/>
      <c r="B141" s="37"/>
      <c r="C141" s="89" t="s">
        <v>230</v>
      </c>
      <c r="D141" s="89"/>
      <c r="E141" s="89" t="s">
        <v>231</v>
      </c>
      <c r="F141" s="38"/>
    </row>
    <row r="142" spans="1:38" x14ac:dyDescent="0.3">
      <c r="A142" s="37"/>
      <c r="B142" s="37"/>
      <c r="C142" s="89"/>
      <c r="D142" s="89"/>
      <c r="E142" s="89" t="s">
        <v>197</v>
      </c>
      <c r="F142" s="38"/>
    </row>
    <row r="143" spans="1:38" x14ac:dyDescent="0.3">
      <c r="A143" s="37"/>
      <c r="B143" s="37"/>
      <c r="C143" s="89"/>
      <c r="D143" s="89"/>
      <c r="E143" s="89" t="s">
        <v>154</v>
      </c>
      <c r="F143" s="38"/>
    </row>
    <row r="144" spans="1:38" x14ac:dyDescent="0.3">
      <c r="A144" s="37"/>
      <c r="B144" s="37"/>
      <c r="C144" s="89"/>
      <c r="D144" s="89"/>
      <c r="E144" s="89" t="s">
        <v>232</v>
      </c>
      <c r="F144" s="38"/>
    </row>
    <row r="145" spans="1:6" ht="15" thickBot="1" x14ac:dyDescent="0.35">
      <c r="A145" s="37"/>
      <c r="B145" s="37"/>
      <c r="C145" s="89"/>
      <c r="D145" s="89"/>
      <c r="E145" s="90" t="s">
        <v>233</v>
      </c>
      <c r="F145" s="38"/>
    </row>
    <row r="146" spans="1:6" ht="15" thickBot="1" x14ac:dyDescent="0.35">
      <c r="A146" s="37"/>
      <c r="B146" s="37"/>
      <c r="C146" s="37"/>
      <c r="D146" s="37"/>
      <c r="E146" s="91" t="s">
        <v>234</v>
      </c>
      <c r="F146" s="38"/>
    </row>
    <row r="147" spans="1:6" x14ac:dyDescent="0.3">
      <c r="A147" s="37"/>
      <c r="B147" s="37"/>
      <c r="C147" s="37"/>
      <c r="D147" s="37"/>
      <c r="F147" s="38"/>
    </row>
    <row r="148" spans="1:6" x14ac:dyDescent="0.3">
      <c r="A148" s="37"/>
      <c r="B148" s="37"/>
      <c r="C148" s="37"/>
      <c r="D148" s="37"/>
      <c r="F148" s="38"/>
    </row>
    <row r="149" spans="1:6" x14ac:dyDescent="0.3">
      <c r="A149" s="37"/>
      <c r="B149" s="37"/>
      <c r="C149" s="37"/>
      <c r="D149" s="37"/>
      <c r="F149" s="38"/>
    </row>
  </sheetData>
  <mergeCells count="548">
    <mergeCell ref="A7:C10"/>
    <mergeCell ref="D7:AI7"/>
    <mergeCell ref="AJ7:AK7"/>
    <mergeCell ref="D8:AI9"/>
    <mergeCell ref="AJ8:AJ9"/>
    <mergeCell ref="AK8:AK9"/>
    <mergeCell ref="D10:AI10"/>
    <mergeCell ref="AJ10:AK10"/>
    <mergeCell ref="A14:A15"/>
    <mergeCell ref="B14:B15"/>
    <mergeCell ref="C14:C15"/>
    <mergeCell ref="D14:D15"/>
    <mergeCell ref="E14:E15"/>
    <mergeCell ref="F14:F15"/>
    <mergeCell ref="AG12:AK12"/>
    <mergeCell ref="A13:G13"/>
    <mergeCell ref="H13:N13"/>
    <mergeCell ref="O13:X13"/>
    <mergeCell ref="Y13:AE13"/>
    <mergeCell ref="AF13:AK13"/>
    <mergeCell ref="A12:B12"/>
    <mergeCell ref="C12:G12"/>
    <mergeCell ref="H12:I12"/>
    <mergeCell ref="J12:N12"/>
    <mergeCell ref="O12:P12"/>
    <mergeCell ref="Q12:AE12"/>
    <mergeCell ref="A16:A17"/>
    <mergeCell ref="B16:B17"/>
    <mergeCell ref="C16:C17"/>
    <mergeCell ref="D16:D17"/>
    <mergeCell ref="E16:E17"/>
    <mergeCell ref="F16:F17"/>
    <mergeCell ref="G16:G17"/>
    <mergeCell ref="H16:H17"/>
    <mergeCell ref="AD14:AD15"/>
    <mergeCell ref="S14:X14"/>
    <mergeCell ref="Y14:Y15"/>
    <mergeCell ref="Z14:Z15"/>
    <mergeCell ref="AA14:AA15"/>
    <mergeCell ref="AB14:AB15"/>
    <mergeCell ref="AC14:AC15"/>
    <mergeCell ref="M14:M15"/>
    <mergeCell ref="N14:N15"/>
    <mergeCell ref="O14:O15"/>
    <mergeCell ref="P14:P15"/>
    <mergeCell ref="Q14:Q15"/>
    <mergeCell ref="R14:R15"/>
    <mergeCell ref="G14:G15"/>
    <mergeCell ref="H14:H15"/>
    <mergeCell ref="I14:I15"/>
    <mergeCell ref="AK16:AK17"/>
    <mergeCell ref="I16:I17"/>
    <mergeCell ref="J16:J17"/>
    <mergeCell ref="K16:K17"/>
    <mergeCell ref="L16:L17"/>
    <mergeCell ref="M16:M17"/>
    <mergeCell ref="N16:N17"/>
    <mergeCell ref="AJ14:AJ15"/>
    <mergeCell ref="AK14:AK15"/>
    <mergeCell ref="AE14:AE15"/>
    <mergeCell ref="AF14:AF15"/>
    <mergeCell ref="AG14:AG15"/>
    <mergeCell ref="AH14:AH15"/>
    <mergeCell ref="AI14:AI15"/>
    <mergeCell ref="J14:J15"/>
    <mergeCell ref="K14:K15"/>
    <mergeCell ref="L14:L15"/>
    <mergeCell ref="C18:C19"/>
    <mergeCell ref="D18:D19"/>
    <mergeCell ref="E18:E19"/>
    <mergeCell ref="F18:F19"/>
    <mergeCell ref="AF16:AF17"/>
    <mergeCell ref="AG16:AG17"/>
    <mergeCell ref="AH16:AH17"/>
    <mergeCell ref="AI16:AI17"/>
    <mergeCell ref="AJ16:AJ17"/>
    <mergeCell ref="AJ18:AJ19"/>
    <mergeCell ref="AK18:AK19"/>
    <mergeCell ref="A20:A21"/>
    <mergeCell ref="B20:B21"/>
    <mergeCell ref="C20:C21"/>
    <mergeCell ref="D20:D21"/>
    <mergeCell ref="E20:E21"/>
    <mergeCell ref="F20:F21"/>
    <mergeCell ref="G20:G21"/>
    <mergeCell ref="H20:H21"/>
    <mergeCell ref="M18:M19"/>
    <mergeCell ref="N18:N19"/>
    <mergeCell ref="AF18:AF19"/>
    <mergeCell ref="AG18:AG19"/>
    <mergeCell ref="AH18:AH19"/>
    <mergeCell ref="AI18:AI19"/>
    <mergeCell ref="G18:G19"/>
    <mergeCell ref="H18:H19"/>
    <mergeCell ref="I18:I19"/>
    <mergeCell ref="J18:J19"/>
    <mergeCell ref="K18:K19"/>
    <mergeCell ref="L18:L19"/>
    <mergeCell ref="A18:A19"/>
    <mergeCell ref="B18:B19"/>
    <mergeCell ref="AF20:AF21"/>
    <mergeCell ref="AG20:AG21"/>
    <mergeCell ref="AH20:AH21"/>
    <mergeCell ref="AI20:AI21"/>
    <mergeCell ref="AJ20:AJ21"/>
    <mergeCell ref="A22:A23"/>
    <mergeCell ref="B22:B23"/>
    <mergeCell ref="C22:C23"/>
    <mergeCell ref="D22:D23"/>
    <mergeCell ref="E22:E23"/>
    <mergeCell ref="I20:I21"/>
    <mergeCell ref="J20:J21"/>
    <mergeCell ref="K20:K21"/>
    <mergeCell ref="L20:L21"/>
    <mergeCell ref="M20:M21"/>
    <mergeCell ref="N20:N21"/>
    <mergeCell ref="AI22:AI23"/>
    <mergeCell ref="AJ22:AJ23"/>
    <mergeCell ref="AK22:AK23"/>
    <mergeCell ref="A24:A25"/>
    <mergeCell ref="B24:B25"/>
    <mergeCell ref="C24:C25"/>
    <mergeCell ref="D24:D25"/>
    <mergeCell ref="E24:E25"/>
    <mergeCell ref="F24:F25"/>
    <mergeCell ref="G24:G25"/>
    <mergeCell ref="L22:L23"/>
    <mergeCell ref="M22:M23"/>
    <mergeCell ref="N22:N23"/>
    <mergeCell ref="AF22:AF23"/>
    <mergeCell ref="AG22:AG23"/>
    <mergeCell ref="AH22:AH23"/>
    <mergeCell ref="F22:F23"/>
    <mergeCell ref="G22:G23"/>
    <mergeCell ref="H22:H23"/>
    <mergeCell ref="I22:I23"/>
    <mergeCell ref="J22:J23"/>
    <mergeCell ref="K22:K23"/>
    <mergeCell ref="AG24:AG25"/>
    <mergeCell ref="AH24:AH25"/>
    <mergeCell ref="AI24:AI25"/>
    <mergeCell ref="AJ24:AJ25"/>
    <mergeCell ref="E28:E29"/>
    <mergeCell ref="A42:C45"/>
    <mergeCell ref="D42:AI42"/>
    <mergeCell ref="AJ42:AK42"/>
    <mergeCell ref="D43:AI44"/>
    <mergeCell ref="AJ43:AJ44"/>
    <mergeCell ref="N24:N25"/>
    <mergeCell ref="AF24:AF25"/>
    <mergeCell ref="AK43:AK44"/>
    <mergeCell ref="D45:AI45"/>
    <mergeCell ref="AJ45:AK45"/>
    <mergeCell ref="H24:H25"/>
    <mergeCell ref="I24:I25"/>
    <mergeCell ref="J24:J25"/>
    <mergeCell ref="K24:K25"/>
    <mergeCell ref="L24:L25"/>
    <mergeCell ref="M24:M25"/>
    <mergeCell ref="A47:B47"/>
    <mergeCell ref="C47:G47"/>
    <mergeCell ref="H47:I47"/>
    <mergeCell ref="J47:N47"/>
    <mergeCell ref="O47:P47"/>
    <mergeCell ref="Q47:AE47"/>
    <mergeCell ref="AG47:AK47"/>
    <mergeCell ref="A48:G48"/>
    <mergeCell ref="H48:N48"/>
    <mergeCell ref="O48:X48"/>
    <mergeCell ref="Y48:AE48"/>
    <mergeCell ref="AF48:AK48"/>
    <mergeCell ref="A49:A50"/>
    <mergeCell ref="B49:B50"/>
    <mergeCell ref="C49:C50"/>
    <mergeCell ref="D49:D50"/>
    <mergeCell ref="E49:E50"/>
    <mergeCell ref="N49:N50"/>
    <mergeCell ref="O49:O50"/>
    <mergeCell ref="P49:P50"/>
    <mergeCell ref="Q49:Q50"/>
    <mergeCell ref="F49:F50"/>
    <mergeCell ref="G49:G50"/>
    <mergeCell ref="H49:H50"/>
    <mergeCell ref="I49:I50"/>
    <mergeCell ref="J49:J50"/>
    <mergeCell ref="K49:K50"/>
    <mergeCell ref="AI49:AI50"/>
    <mergeCell ref="AJ49:AJ50"/>
    <mergeCell ref="AK49:AK50"/>
    <mergeCell ref="A51:A52"/>
    <mergeCell ref="B51:B52"/>
    <mergeCell ref="C51:C52"/>
    <mergeCell ref="D51:D52"/>
    <mergeCell ref="E51:E52"/>
    <mergeCell ref="F51:F52"/>
    <mergeCell ref="G51:G52"/>
    <mergeCell ref="AC49:AC50"/>
    <mergeCell ref="AD49:AD50"/>
    <mergeCell ref="AE49:AE50"/>
    <mergeCell ref="AF49:AF50"/>
    <mergeCell ref="AG49:AG50"/>
    <mergeCell ref="AH49:AH50"/>
    <mergeCell ref="R49:R50"/>
    <mergeCell ref="S49:X49"/>
    <mergeCell ref="Y49:Y50"/>
    <mergeCell ref="Z49:Z50"/>
    <mergeCell ref="AA49:AA50"/>
    <mergeCell ref="AB49:AB50"/>
    <mergeCell ref="L49:L50"/>
    <mergeCell ref="M49:M50"/>
    <mergeCell ref="AK51:AK52"/>
    <mergeCell ref="A53:A54"/>
    <mergeCell ref="B53:B54"/>
    <mergeCell ref="C53:C54"/>
    <mergeCell ref="D53:D54"/>
    <mergeCell ref="E53:E54"/>
    <mergeCell ref="F53:F54"/>
    <mergeCell ref="G53:G54"/>
    <mergeCell ref="H53:H54"/>
    <mergeCell ref="I53:I54"/>
    <mergeCell ref="N51:N52"/>
    <mergeCell ref="AF51:AF52"/>
    <mergeCell ref="AG51:AG52"/>
    <mergeCell ref="AH51:AH52"/>
    <mergeCell ref="AI51:AI52"/>
    <mergeCell ref="AJ51:AJ52"/>
    <mergeCell ref="H51:H52"/>
    <mergeCell ref="I51:I52"/>
    <mergeCell ref="J51:J52"/>
    <mergeCell ref="K51:K52"/>
    <mergeCell ref="L51:L52"/>
    <mergeCell ref="M51:M52"/>
    <mergeCell ref="AG53:AG54"/>
    <mergeCell ref="AH53:AH54"/>
    <mergeCell ref="AI53:AI54"/>
    <mergeCell ref="AJ53:AJ54"/>
    <mergeCell ref="AK53:AK54"/>
    <mergeCell ref="A55:A56"/>
    <mergeCell ref="B55:B56"/>
    <mergeCell ref="C55:C56"/>
    <mergeCell ref="D55:D56"/>
    <mergeCell ref="E55:E56"/>
    <mergeCell ref="J53:J54"/>
    <mergeCell ref="K53:K54"/>
    <mergeCell ref="L53:L54"/>
    <mergeCell ref="M53:M54"/>
    <mergeCell ref="N53:N54"/>
    <mergeCell ref="AF53:AF54"/>
    <mergeCell ref="L55:L56"/>
    <mergeCell ref="M55:M56"/>
    <mergeCell ref="N55:N56"/>
    <mergeCell ref="H55:H56"/>
    <mergeCell ref="I55:I56"/>
    <mergeCell ref="J55:J56"/>
    <mergeCell ref="K55:K56"/>
    <mergeCell ref="A57:A59"/>
    <mergeCell ref="B57:B59"/>
    <mergeCell ref="C57:C59"/>
    <mergeCell ref="D57:D59"/>
    <mergeCell ref="E57:E59"/>
    <mergeCell ref="F57:F59"/>
    <mergeCell ref="G57:G59"/>
    <mergeCell ref="F55:F56"/>
    <mergeCell ref="G55:G56"/>
    <mergeCell ref="AK57:AK58"/>
    <mergeCell ref="A60:A61"/>
    <mergeCell ref="B60:B61"/>
    <mergeCell ref="C60:C61"/>
    <mergeCell ref="D60:D61"/>
    <mergeCell ref="E60:E61"/>
    <mergeCell ref="F60:F61"/>
    <mergeCell ref="G60:G61"/>
    <mergeCell ref="H60:H61"/>
    <mergeCell ref="I60:I61"/>
    <mergeCell ref="N57:N59"/>
    <mergeCell ref="AF57:AF58"/>
    <mergeCell ref="AG57:AG58"/>
    <mergeCell ref="AH57:AH58"/>
    <mergeCell ref="AI57:AI58"/>
    <mergeCell ref="AJ57:AJ58"/>
    <mergeCell ref="H57:H59"/>
    <mergeCell ref="I57:I59"/>
    <mergeCell ref="J57:J59"/>
    <mergeCell ref="K57:K59"/>
    <mergeCell ref="L57:L59"/>
    <mergeCell ref="M57:M59"/>
    <mergeCell ref="J60:J61"/>
    <mergeCell ref="K60:K61"/>
    <mergeCell ref="F62:F63"/>
    <mergeCell ref="G62:G63"/>
    <mergeCell ref="L60:L61"/>
    <mergeCell ref="M60:M61"/>
    <mergeCell ref="N60:N61"/>
    <mergeCell ref="A62:A63"/>
    <mergeCell ref="B62:B63"/>
    <mergeCell ref="C62:C63"/>
    <mergeCell ref="D62:D63"/>
    <mergeCell ref="E62:E63"/>
    <mergeCell ref="L62:L63"/>
    <mergeCell ref="M62:M63"/>
    <mergeCell ref="N62:N63"/>
    <mergeCell ref="H62:H63"/>
    <mergeCell ref="I62:I63"/>
    <mergeCell ref="J62:J63"/>
    <mergeCell ref="K62:K63"/>
    <mergeCell ref="N64:N65"/>
    <mergeCell ref="A66:A67"/>
    <mergeCell ref="B66:B67"/>
    <mergeCell ref="C66:C67"/>
    <mergeCell ref="D66:D67"/>
    <mergeCell ref="E66:E67"/>
    <mergeCell ref="F66:F67"/>
    <mergeCell ref="G66:G67"/>
    <mergeCell ref="H66:H67"/>
    <mergeCell ref="I66:I67"/>
    <mergeCell ref="H64:H65"/>
    <mergeCell ref="I64:I65"/>
    <mergeCell ref="J64:J65"/>
    <mergeCell ref="K64:K65"/>
    <mergeCell ref="L64:L65"/>
    <mergeCell ref="M64:M65"/>
    <mergeCell ref="A64:A65"/>
    <mergeCell ref="B64:B65"/>
    <mergeCell ref="C64:C65"/>
    <mergeCell ref="D64:D65"/>
    <mergeCell ref="E64:E65"/>
    <mergeCell ref="F64:F65"/>
    <mergeCell ref="G64:G65"/>
    <mergeCell ref="AG66:AG67"/>
    <mergeCell ref="N70:N71"/>
    <mergeCell ref="AH66:AH67"/>
    <mergeCell ref="AI66:AI67"/>
    <mergeCell ref="AJ66:AJ67"/>
    <mergeCell ref="AK66:AK67"/>
    <mergeCell ref="A68:A69"/>
    <mergeCell ref="B68:B69"/>
    <mergeCell ref="C68:C69"/>
    <mergeCell ref="D68:D69"/>
    <mergeCell ref="E68:E69"/>
    <mergeCell ref="J66:J67"/>
    <mergeCell ref="K66:K67"/>
    <mergeCell ref="L66:L67"/>
    <mergeCell ref="M66:M67"/>
    <mergeCell ref="N66:N67"/>
    <mergeCell ref="AF66:AF67"/>
    <mergeCell ref="A70:A71"/>
    <mergeCell ref="B70:B71"/>
    <mergeCell ref="C70:C71"/>
    <mergeCell ref="D70:D71"/>
    <mergeCell ref="E70:E71"/>
    <mergeCell ref="F70:F71"/>
    <mergeCell ref="G70:G71"/>
    <mergeCell ref="F68:F69"/>
    <mergeCell ref="G68:G69"/>
    <mergeCell ref="H70:H71"/>
    <mergeCell ref="I70:I71"/>
    <mergeCell ref="J70:J71"/>
    <mergeCell ref="K70:K71"/>
    <mergeCell ref="L70:L71"/>
    <mergeCell ref="M70:M71"/>
    <mergeCell ref="L68:L69"/>
    <mergeCell ref="M68:M69"/>
    <mergeCell ref="N68:N69"/>
    <mergeCell ref="H68:H69"/>
    <mergeCell ref="I68:I69"/>
    <mergeCell ref="J68:J69"/>
    <mergeCell ref="K68:K69"/>
    <mergeCell ref="AH95:AH96"/>
    <mergeCell ref="AI95:AI96"/>
    <mergeCell ref="E74:E75"/>
    <mergeCell ref="A89:D91"/>
    <mergeCell ref="E89:AG89"/>
    <mergeCell ref="AH89:AK89"/>
    <mergeCell ref="E90:AG91"/>
    <mergeCell ref="AH90:AK90"/>
    <mergeCell ref="AH91:AK91"/>
    <mergeCell ref="N95:N96"/>
    <mergeCell ref="O95:O96"/>
    <mergeCell ref="A95:A96"/>
    <mergeCell ref="B95:B96"/>
    <mergeCell ref="C95:C96"/>
    <mergeCell ref="D95:D96"/>
    <mergeCell ref="E95:E96"/>
    <mergeCell ref="F95:F96"/>
    <mergeCell ref="AG93:AK93"/>
    <mergeCell ref="A94:G94"/>
    <mergeCell ref="H94:N94"/>
    <mergeCell ref="O94:X94"/>
    <mergeCell ref="Y94:AE94"/>
    <mergeCell ref="AF94:AK94"/>
    <mergeCell ref="A93:B93"/>
    <mergeCell ref="C93:G93"/>
    <mergeCell ref="H93:I93"/>
    <mergeCell ref="J93:N93"/>
    <mergeCell ref="O93:P93"/>
    <mergeCell ref="Q93:AE93"/>
    <mergeCell ref="AJ95:AJ96"/>
    <mergeCell ref="P95:P96"/>
    <mergeCell ref="Q95:Q96"/>
    <mergeCell ref="R95:R96"/>
    <mergeCell ref="G95:G96"/>
    <mergeCell ref="H95:H96"/>
    <mergeCell ref="I95:I96"/>
    <mergeCell ref="J95:J96"/>
    <mergeCell ref="K95:K96"/>
    <mergeCell ref="L95:L96"/>
    <mergeCell ref="AD95:AD96"/>
    <mergeCell ref="S95:X95"/>
    <mergeCell ref="Y95:Y96"/>
    <mergeCell ref="Z95:Z96"/>
    <mergeCell ref="AA95:AA96"/>
    <mergeCell ref="AB95:AB96"/>
    <mergeCell ref="AC95:AC96"/>
    <mergeCell ref="M95:M96"/>
    <mergeCell ref="AK117:AK118"/>
    <mergeCell ref="D119:AI119"/>
    <mergeCell ref="AJ119:AK119"/>
    <mergeCell ref="A121:B121"/>
    <mergeCell ref="C121:G121"/>
    <mergeCell ref="H121:I121"/>
    <mergeCell ref="J121:N121"/>
    <mergeCell ref="O121:P121"/>
    <mergeCell ref="Q121:AE121"/>
    <mergeCell ref="AG121:AK121"/>
    <mergeCell ref="AK95:AK96"/>
    <mergeCell ref="AE95:AE96"/>
    <mergeCell ref="AF95:AF96"/>
    <mergeCell ref="AG95:AG96"/>
    <mergeCell ref="E103:E104"/>
    <mergeCell ref="A116:C119"/>
    <mergeCell ref="D116:AI116"/>
    <mergeCell ref="AJ116:AK116"/>
    <mergeCell ref="D117:AI118"/>
    <mergeCell ref="AJ117:AJ118"/>
    <mergeCell ref="A122:G122"/>
    <mergeCell ref="H122:N122"/>
    <mergeCell ref="O122:X122"/>
    <mergeCell ref="Y122:AE122"/>
    <mergeCell ref="AF122:AK122"/>
    <mergeCell ref="A123:A124"/>
    <mergeCell ref="B123:B124"/>
    <mergeCell ref="C123:C124"/>
    <mergeCell ref="D123:D124"/>
    <mergeCell ref="E123:E124"/>
    <mergeCell ref="N123:N124"/>
    <mergeCell ref="O123:O124"/>
    <mergeCell ref="P123:P124"/>
    <mergeCell ref="Q123:Q124"/>
    <mergeCell ref="F123:F124"/>
    <mergeCell ref="G123:G124"/>
    <mergeCell ref="H123:H124"/>
    <mergeCell ref="I123:I124"/>
    <mergeCell ref="J123:J124"/>
    <mergeCell ref="K123:K124"/>
    <mergeCell ref="AI123:AI124"/>
    <mergeCell ref="AJ123:AJ124"/>
    <mergeCell ref="AK123:AK124"/>
    <mergeCell ref="AE123:AE124"/>
    <mergeCell ref="A125:A126"/>
    <mergeCell ref="B125:B126"/>
    <mergeCell ref="C125:C126"/>
    <mergeCell ref="D125:D126"/>
    <mergeCell ref="E125:E126"/>
    <mergeCell ref="F125:F126"/>
    <mergeCell ref="G125:G126"/>
    <mergeCell ref="AC123:AC124"/>
    <mergeCell ref="AD123:AD124"/>
    <mergeCell ref="L123:L124"/>
    <mergeCell ref="M123:M124"/>
    <mergeCell ref="AF123:AF124"/>
    <mergeCell ref="AG123:AG124"/>
    <mergeCell ref="AH123:AH124"/>
    <mergeCell ref="R123:R124"/>
    <mergeCell ref="S123:X123"/>
    <mergeCell ref="Y123:Y124"/>
    <mergeCell ref="Z123:Z124"/>
    <mergeCell ref="AA123:AA124"/>
    <mergeCell ref="AB123:AB124"/>
    <mergeCell ref="AK125:AK126"/>
    <mergeCell ref="A127:A128"/>
    <mergeCell ref="B127:B128"/>
    <mergeCell ref="C127:C128"/>
    <mergeCell ref="D127:D128"/>
    <mergeCell ref="E127:E128"/>
    <mergeCell ref="F127:F128"/>
    <mergeCell ref="G127:G128"/>
    <mergeCell ref="H127:H128"/>
    <mergeCell ref="I127:I128"/>
    <mergeCell ref="N125:N126"/>
    <mergeCell ref="AF125:AF126"/>
    <mergeCell ref="AG125:AG126"/>
    <mergeCell ref="AH125:AH126"/>
    <mergeCell ref="AI125:AI126"/>
    <mergeCell ref="AJ125:AJ126"/>
    <mergeCell ref="H125:H126"/>
    <mergeCell ref="I125:I126"/>
    <mergeCell ref="J125:J126"/>
    <mergeCell ref="K125:K126"/>
    <mergeCell ref="L125:L126"/>
    <mergeCell ref="M125:M126"/>
    <mergeCell ref="AG127:AG128"/>
    <mergeCell ref="AH127:AH128"/>
    <mergeCell ref="G129:G130"/>
    <mergeCell ref="AI127:AI128"/>
    <mergeCell ref="AJ127:AJ128"/>
    <mergeCell ref="AK127:AK128"/>
    <mergeCell ref="A129:A130"/>
    <mergeCell ref="B129:B130"/>
    <mergeCell ref="C129:C130"/>
    <mergeCell ref="D129:D130"/>
    <mergeCell ref="E129:E130"/>
    <mergeCell ref="J127:J128"/>
    <mergeCell ref="K127:K128"/>
    <mergeCell ref="L127:L128"/>
    <mergeCell ref="M127:M128"/>
    <mergeCell ref="N127:N128"/>
    <mergeCell ref="AF127:AF128"/>
    <mergeCell ref="L129:L130"/>
    <mergeCell ref="M129:M130"/>
    <mergeCell ref="N129:N130"/>
    <mergeCell ref="H129:H130"/>
    <mergeCell ref="I129:I130"/>
    <mergeCell ref="J129:J130"/>
    <mergeCell ref="K129:K130"/>
    <mergeCell ref="A1:C4"/>
    <mergeCell ref="D1:AK4"/>
    <mergeCell ref="E135:E136"/>
    <mergeCell ref="AK131:AK132"/>
    <mergeCell ref="N131:N132"/>
    <mergeCell ref="AF131:AF132"/>
    <mergeCell ref="AG131:AG132"/>
    <mergeCell ref="AH131:AH132"/>
    <mergeCell ref="AI131:AI132"/>
    <mergeCell ref="AJ131:AJ132"/>
    <mergeCell ref="H131:H132"/>
    <mergeCell ref="I131:I132"/>
    <mergeCell ref="J131:J132"/>
    <mergeCell ref="K131:K132"/>
    <mergeCell ref="L131:L132"/>
    <mergeCell ref="M131:M132"/>
    <mergeCell ref="A131:A132"/>
    <mergeCell ref="B131:B132"/>
    <mergeCell ref="C131:C132"/>
    <mergeCell ref="D131:D132"/>
    <mergeCell ref="E131:E132"/>
    <mergeCell ref="F131:F132"/>
    <mergeCell ref="G131:G132"/>
    <mergeCell ref="F129:F130"/>
  </mergeCells>
  <conditionalFormatting sqref="H16 H18">
    <cfRule type="cellIs" dxfId="909" priority="332" operator="equal">
      <formula>"Muy Alta"</formula>
    </cfRule>
    <cfRule type="cellIs" dxfId="908" priority="333" operator="equal">
      <formula>"Alta"</formula>
    </cfRule>
    <cfRule type="cellIs" dxfId="907" priority="334" operator="equal">
      <formula>"Media"</formula>
    </cfRule>
    <cfRule type="cellIs" dxfId="906" priority="335" operator="equal">
      <formula>"Baja"</formula>
    </cfRule>
    <cfRule type="cellIs" dxfId="905" priority="336" operator="equal">
      <formula>"Muy Baja"</formula>
    </cfRule>
  </conditionalFormatting>
  <conditionalFormatting sqref="H20">
    <cfRule type="cellIs" dxfId="904" priority="318" operator="equal">
      <formula>"Muy Alta"</formula>
    </cfRule>
    <cfRule type="cellIs" dxfId="903" priority="319" operator="equal">
      <formula>"Alta"</formula>
    </cfRule>
    <cfRule type="cellIs" dxfId="902" priority="320" operator="equal">
      <formula>"Media"</formula>
    </cfRule>
    <cfRule type="cellIs" dxfId="901" priority="321" operator="equal">
      <formula>"Baja"</formula>
    </cfRule>
    <cfRule type="cellIs" dxfId="900" priority="322" operator="equal">
      <formula>"Muy Baja"</formula>
    </cfRule>
  </conditionalFormatting>
  <conditionalFormatting sqref="H22">
    <cfRule type="cellIs" dxfId="899" priority="309" operator="equal">
      <formula>"Muy Alta"</formula>
    </cfRule>
    <cfRule type="cellIs" dxfId="898" priority="310" operator="equal">
      <formula>"Alta"</formula>
    </cfRule>
    <cfRule type="cellIs" dxfId="897" priority="311" operator="equal">
      <formula>"Media"</formula>
    </cfRule>
    <cfRule type="cellIs" dxfId="896" priority="312" operator="equal">
      <formula>"Baja"</formula>
    </cfRule>
    <cfRule type="cellIs" dxfId="895" priority="313" operator="equal">
      <formula>"Muy Baja"</formula>
    </cfRule>
  </conditionalFormatting>
  <conditionalFormatting sqref="H24">
    <cfRule type="cellIs" dxfId="894" priority="300" operator="equal">
      <formula>"Muy Alta"</formula>
    </cfRule>
    <cfRule type="cellIs" dxfId="893" priority="301" operator="equal">
      <formula>"Alta"</formula>
    </cfRule>
    <cfRule type="cellIs" dxfId="892" priority="302" operator="equal">
      <formula>"Media"</formula>
    </cfRule>
    <cfRule type="cellIs" dxfId="891" priority="303" operator="equal">
      <formula>"Baja"</formula>
    </cfRule>
    <cfRule type="cellIs" dxfId="890" priority="304" operator="equal">
      <formula>"Muy Baja"</formula>
    </cfRule>
  </conditionalFormatting>
  <conditionalFormatting sqref="H51 H53">
    <cfRule type="cellIs" dxfId="889" priority="153" operator="equal">
      <formula>"Muy Alta"</formula>
    </cfRule>
    <cfRule type="cellIs" dxfId="888" priority="154" operator="equal">
      <formula>"Alta"</formula>
    </cfRule>
    <cfRule type="cellIs" dxfId="887" priority="155" operator="equal">
      <formula>"Media"</formula>
    </cfRule>
    <cfRule type="cellIs" dxfId="886" priority="156" operator="equal">
      <formula>"Baja"</formula>
    </cfRule>
    <cfRule type="cellIs" dxfId="885" priority="157" operator="equal">
      <formula>"Muy Baja"</formula>
    </cfRule>
  </conditionalFormatting>
  <conditionalFormatting sqref="H55">
    <cfRule type="cellIs" dxfId="884" priority="158" operator="equal">
      <formula>"Muy Alta"</formula>
    </cfRule>
    <cfRule type="cellIs" dxfId="883" priority="159" operator="equal">
      <formula>"Alta"</formula>
    </cfRule>
    <cfRule type="cellIs" dxfId="882" priority="160" operator="equal">
      <formula>"Media"</formula>
    </cfRule>
    <cfRule type="cellIs" dxfId="881" priority="161" operator="equal">
      <formula>"Baja"</formula>
    </cfRule>
    <cfRule type="cellIs" dxfId="880" priority="162" operator="equal">
      <formula>"Muy Baja"</formula>
    </cfRule>
  </conditionalFormatting>
  <conditionalFormatting sqref="H57">
    <cfRule type="cellIs" dxfId="879" priority="163" operator="equal">
      <formula>"Muy Alta"</formula>
    </cfRule>
    <cfRule type="cellIs" dxfId="878" priority="164" operator="equal">
      <formula>"Alta"</formula>
    </cfRule>
    <cfRule type="cellIs" dxfId="877" priority="165" operator="equal">
      <formula>"Media"</formula>
    </cfRule>
    <cfRule type="cellIs" dxfId="876" priority="166" operator="equal">
      <formula>"Baja"</formula>
    </cfRule>
    <cfRule type="cellIs" dxfId="875" priority="167" operator="equal">
      <formula>"Muy Baja"</formula>
    </cfRule>
  </conditionalFormatting>
  <conditionalFormatting sqref="H60">
    <cfRule type="cellIs" dxfId="874" priority="168" operator="equal">
      <formula>"Muy Alta"</formula>
    </cfRule>
    <cfRule type="cellIs" dxfId="873" priority="169" operator="equal">
      <formula>"Alta"</formula>
    </cfRule>
    <cfRule type="cellIs" dxfId="872" priority="170" operator="equal">
      <formula>"Media"</formula>
    </cfRule>
    <cfRule type="cellIs" dxfId="871" priority="171" operator="equal">
      <formula>"Baja"</formula>
    </cfRule>
    <cfRule type="cellIs" dxfId="870" priority="172" operator="equal">
      <formula>"Muy Baja"</formula>
    </cfRule>
  </conditionalFormatting>
  <conditionalFormatting sqref="H62">
    <cfRule type="cellIs" dxfId="869" priority="173" operator="equal">
      <formula>"Muy Alta"</formula>
    </cfRule>
    <cfRule type="cellIs" dxfId="868" priority="174" operator="equal">
      <formula>"Alta"</formula>
    </cfRule>
    <cfRule type="cellIs" dxfId="867" priority="175" operator="equal">
      <formula>"Media"</formula>
    </cfRule>
    <cfRule type="cellIs" dxfId="866" priority="176" operator="equal">
      <formula>"Baja"</formula>
    </cfRule>
    <cfRule type="cellIs" dxfId="865" priority="177" operator="equal">
      <formula>"Muy Baja"</formula>
    </cfRule>
  </conditionalFormatting>
  <conditionalFormatting sqref="H64">
    <cfRule type="cellIs" dxfId="864" priority="178" operator="equal">
      <formula>"Muy Alta"</formula>
    </cfRule>
    <cfRule type="cellIs" dxfId="863" priority="179" operator="equal">
      <formula>"Alta"</formula>
    </cfRule>
    <cfRule type="cellIs" dxfId="862" priority="180" operator="equal">
      <formula>"Media"</formula>
    </cfRule>
    <cfRule type="cellIs" dxfId="861" priority="181" operator="equal">
      <formula>"Baja"</formula>
    </cfRule>
    <cfRule type="cellIs" dxfId="860" priority="182" operator="equal">
      <formula>"Muy Baja"</formula>
    </cfRule>
  </conditionalFormatting>
  <conditionalFormatting sqref="H66">
    <cfRule type="cellIs" dxfId="859" priority="183" operator="equal">
      <formula>"Muy Alta"</formula>
    </cfRule>
    <cfRule type="cellIs" dxfId="858" priority="184" operator="equal">
      <formula>"Alta"</formula>
    </cfRule>
    <cfRule type="cellIs" dxfId="857" priority="185" operator="equal">
      <formula>"Media"</formula>
    </cfRule>
    <cfRule type="cellIs" dxfId="856" priority="186" operator="equal">
      <formula>"Baja"</formula>
    </cfRule>
    <cfRule type="cellIs" dxfId="855" priority="187" operator="equal">
      <formula>"Muy Baja"</formula>
    </cfRule>
  </conditionalFormatting>
  <conditionalFormatting sqref="H68">
    <cfRule type="cellIs" dxfId="854" priority="188" operator="equal">
      <formula>"Muy Alta"</formula>
    </cfRule>
    <cfRule type="cellIs" dxfId="853" priority="189" operator="equal">
      <formula>"Alta"</formula>
    </cfRule>
    <cfRule type="cellIs" dxfId="852" priority="190" operator="equal">
      <formula>"Media"</formula>
    </cfRule>
    <cfRule type="cellIs" dxfId="851" priority="191" operator="equal">
      <formula>"Baja"</formula>
    </cfRule>
    <cfRule type="cellIs" dxfId="850" priority="192" operator="equal">
      <formula>"Muy Baja"</formula>
    </cfRule>
  </conditionalFormatting>
  <conditionalFormatting sqref="H70">
    <cfRule type="cellIs" dxfId="849" priority="193" operator="equal">
      <formula>"Muy Alta"</formula>
    </cfRule>
    <cfRule type="cellIs" dxfId="848" priority="194" operator="equal">
      <formula>"Alta"</formula>
    </cfRule>
    <cfRule type="cellIs" dxfId="847" priority="195" operator="equal">
      <formula>"Media"</formula>
    </cfRule>
    <cfRule type="cellIs" dxfId="846" priority="196" operator="equal">
      <formula>"Baja"</formula>
    </cfRule>
    <cfRule type="cellIs" dxfId="845" priority="197" operator="equal">
      <formula>"Muy Baja"</formula>
    </cfRule>
  </conditionalFormatting>
  <conditionalFormatting sqref="H97:H100 Z97:Z100">
    <cfRule type="cellIs" dxfId="844" priority="143" operator="equal">
      <formula>"Muy Alta"</formula>
    </cfRule>
    <cfRule type="cellIs" dxfId="843" priority="144" operator="equal">
      <formula>"Alta"</formula>
    </cfRule>
    <cfRule type="cellIs" dxfId="842" priority="145" operator="equal">
      <formula>"Media"</formula>
    </cfRule>
    <cfRule type="cellIs" dxfId="841" priority="146" operator="equal">
      <formula>"Baja"</formula>
    </cfRule>
    <cfRule type="cellIs" dxfId="840" priority="147" operator="equal">
      <formula>"Muy Baja"</formula>
    </cfRule>
  </conditionalFormatting>
  <conditionalFormatting sqref="H125 H127">
    <cfRule type="cellIs" dxfId="839" priority="106" operator="equal">
      <formula>"Muy Alta"</formula>
    </cfRule>
    <cfRule type="cellIs" dxfId="838" priority="107" operator="equal">
      <formula>"Alta"</formula>
    </cfRule>
    <cfRule type="cellIs" dxfId="837" priority="108" operator="equal">
      <formula>"Media"</formula>
    </cfRule>
    <cfRule type="cellIs" dxfId="836" priority="109" operator="equal">
      <formula>"Baja"</formula>
    </cfRule>
    <cfRule type="cellIs" dxfId="835" priority="110" operator="equal">
      <formula>"Muy Baja"</formula>
    </cfRule>
  </conditionalFormatting>
  <conditionalFormatting sqref="H129">
    <cfRule type="cellIs" dxfId="834" priority="92" operator="equal">
      <formula>"Muy Alta"</formula>
    </cfRule>
    <cfRule type="cellIs" dxfId="833" priority="93" operator="equal">
      <formula>"Alta"</formula>
    </cfRule>
    <cfRule type="cellIs" dxfId="832" priority="94" operator="equal">
      <formula>"Media"</formula>
    </cfRule>
    <cfRule type="cellIs" dxfId="831" priority="95" operator="equal">
      <formula>"Baja"</formula>
    </cfRule>
    <cfRule type="cellIs" dxfId="830" priority="96" operator="equal">
      <formula>"Muy Baja"</formula>
    </cfRule>
  </conditionalFormatting>
  <conditionalFormatting sqref="H131">
    <cfRule type="cellIs" dxfId="829" priority="83" operator="equal">
      <formula>"Muy Alta"</formula>
    </cfRule>
    <cfRule type="cellIs" dxfId="828" priority="84" operator="equal">
      <formula>"Alta"</formula>
    </cfRule>
    <cfRule type="cellIs" dxfId="827" priority="85" operator="equal">
      <formula>"Media"</formula>
    </cfRule>
    <cfRule type="cellIs" dxfId="826" priority="86" operator="equal">
      <formula>"Baja"</formula>
    </cfRule>
    <cfRule type="cellIs" dxfId="825" priority="87" operator="equal">
      <formula>"Muy Baja"</formula>
    </cfRule>
  </conditionalFormatting>
  <conditionalFormatting sqref="K16:K25">
    <cfRule type="containsText" dxfId="824" priority="263" operator="containsText" text="❌">
      <formula>NOT(ISERROR(SEARCH("❌",K16)))</formula>
    </cfRule>
  </conditionalFormatting>
  <conditionalFormatting sqref="K51:K71">
    <cfRule type="containsText" dxfId="823" priority="198" operator="containsText" text="❌">
      <formula>NOT(ISERROR(SEARCH(("❌"),(K51))))</formula>
    </cfRule>
  </conditionalFormatting>
  <conditionalFormatting sqref="K97:K100">
    <cfRule type="containsText" dxfId="822" priority="111" operator="containsText" text="❌">
      <formula>NOT(ISERROR(SEARCH("❌",K97)))</formula>
    </cfRule>
  </conditionalFormatting>
  <conditionalFormatting sqref="K125:K132">
    <cfRule type="containsText" dxfId="821" priority="1" operator="containsText" text="❌">
      <formula>NOT(ISERROR(SEARCH("❌",K125)))</formula>
    </cfRule>
  </conditionalFormatting>
  <conditionalFormatting sqref="L16">
    <cfRule type="cellIs" dxfId="820" priority="268" operator="equal">
      <formula>"Catastrófico"</formula>
    </cfRule>
    <cfRule type="cellIs" dxfId="819" priority="269" operator="equal">
      <formula>"Mayor"</formula>
    </cfRule>
    <cfRule type="cellIs" dxfId="818" priority="270" operator="equal">
      <formula>"Moderado"</formula>
    </cfRule>
    <cfRule type="cellIs" dxfId="817" priority="271" operator="equal">
      <formula>"Menor"</formula>
    </cfRule>
    <cfRule type="cellIs" dxfId="816" priority="272" operator="equal">
      <formula>"Leve"</formula>
    </cfRule>
  </conditionalFormatting>
  <conditionalFormatting sqref="L18 L20 L22 L24">
    <cfRule type="cellIs" dxfId="815" priority="327" operator="equal">
      <formula>"Catastrófico"</formula>
    </cfRule>
    <cfRule type="cellIs" dxfId="814" priority="328" operator="equal">
      <formula>"Mayor"</formula>
    </cfRule>
    <cfRule type="cellIs" dxfId="813" priority="329" operator="equal">
      <formula>"Moderado"</formula>
    </cfRule>
    <cfRule type="cellIs" dxfId="812" priority="330" operator="equal">
      <formula>"Menor"</formula>
    </cfRule>
    <cfRule type="cellIs" dxfId="811" priority="331" operator="equal">
      <formula>"Leve"</formula>
    </cfRule>
  </conditionalFormatting>
  <conditionalFormatting sqref="L51">
    <cfRule type="cellIs" dxfId="810" priority="199" operator="equal">
      <formula>"Catastrófico"</formula>
    </cfRule>
    <cfRule type="cellIs" dxfId="809" priority="200" operator="equal">
      <formula>"Mayor"</formula>
    </cfRule>
    <cfRule type="cellIs" dxfId="808" priority="201" operator="equal">
      <formula>"Moderado"</formula>
    </cfRule>
    <cfRule type="cellIs" dxfId="807" priority="202" operator="equal">
      <formula>"Menor"</formula>
    </cfRule>
    <cfRule type="cellIs" dxfId="806" priority="203" operator="equal">
      <formula>"Leve"</formula>
    </cfRule>
  </conditionalFormatting>
  <conditionalFormatting sqref="L53 L55 L57 L60 L62 L64 L66 L68 L70">
    <cfRule type="cellIs" dxfId="805" priority="204" operator="equal">
      <formula>"Catastrófico"</formula>
    </cfRule>
    <cfRule type="cellIs" dxfId="804" priority="205" operator="equal">
      <formula>"Mayor"</formula>
    </cfRule>
    <cfRule type="cellIs" dxfId="803" priority="206" operator="equal">
      <formula>"Moderado"</formula>
    </cfRule>
    <cfRule type="cellIs" dxfId="802" priority="207" operator="equal">
      <formula>"Menor"</formula>
    </cfRule>
    <cfRule type="cellIs" dxfId="801" priority="208" operator="equal">
      <formula>"Leve"</formula>
    </cfRule>
  </conditionalFormatting>
  <conditionalFormatting sqref="L97:L100 AB97:AB100">
    <cfRule type="cellIs" dxfId="800" priority="148" operator="equal">
      <formula>"Catastrófico"</formula>
    </cfRule>
    <cfRule type="cellIs" dxfId="799" priority="149" operator="equal">
      <formula>"Mayor"</formula>
    </cfRule>
    <cfRule type="cellIs" dxfId="798" priority="150" operator="equal">
      <formula>"Moderado"</formula>
    </cfRule>
    <cfRule type="cellIs" dxfId="797" priority="151" operator="equal">
      <formula>"Menor"</formula>
    </cfRule>
    <cfRule type="cellIs" dxfId="796" priority="152" operator="equal">
      <formula>"Leve"</formula>
    </cfRule>
  </conditionalFormatting>
  <conditionalFormatting sqref="L125">
    <cfRule type="cellIs" dxfId="795" priority="6" operator="equal">
      <formula>"Catastrófico"</formula>
    </cfRule>
    <cfRule type="cellIs" dxfId="794" priority="7" operator="equal">
      <formula>"Mayor"</formula>
    </cfRule>
    <cfRule type="cellIs" dxfId="793" priority="8" operator="equal">
      <formula>"Moderado"</formula>
    </cfRule>
    <cfRule type="cellIs" dxfId="792" priority="9" operator="equal">
      <formula>"Menor"</formula>
    </cfRule>
    <cfRule type="cellIs" dxfId="791" priority="10" operator="equal">
      <formula>"Leve"</formula>
    </cfRule>
  </conditionalFormatting>
  <conditionalFormatting sqref="L127 L129 L131">
    <cfRule type="cellIs" dxfId="790" priority="101" operator="equal">
      <formula>"Catastrófico"</formula>
    </cfRule>
    <cfRule type="cellIs" dxfId="789" priority="102" operator="equal">
      <formula>"Mayor"</formula>
    </cfRule>
    <cfRule type="cellIs" dxfId="788" priority="103" operator="equal">
      <formula>"Moderado"</formula>
    </cfRule>
    <cfRule type="cellIs" dxfId="787" priority="104" operator="equal">
      <formula>"Menor"</formula>
    </cfRule>
    <cfRule type="cellIs" dxfId="786" priority="105" operator="equal">
      <formula>"Leve"</formula>
    </cfRule>
  </conditionalFormatting>
  <conditionalFormatting sqref="N16">
    <cfRule type="cellIs" dxfId="785" priority="264" operator="equal">
      <formula>"Extremo"</formula>
    </cfRule>
    <cfRule type="cellIs" dxfId="784" priority="265" operator="equal">
      <formula>"Alto"</formula>
    </cfRule>
    <cfRule type="cellIs" dxfId="783" priority="266" operator="equal">
      <formula>"Moderado"</formula>
    </cfRule>
    <cfRule type="cellIs" dxfId="782" priority="267" operator="equal">
      <formula>"Bajo"</formula>
    </cfRule>
  </conditionalFormatting>
  <conditionalFormatting sqref="N18">
    <cfRule type="cellIs" dxfId="781" priority="323" operator="equal">
      <formula>"Extremo"</formula>
    </cfRule>
    <cfRule type="cellIs" dxfId="780" priority="324" operator="equal">
      <formula>"Alto"</formula>
    </cfRule>
    <cfRule type="cellIs" dxfId="779" priority="325" operator="equal">
      <formula>"Moderado"</formula>
    </cfRule>
    <cfRule type="cellIs" dxfId="778" priority="326" operator="equal">
      <formula>"Bajo"</formula>
    </cfRule>
  </conditionalFormatting>
  <conditionalFormatting sqref="N20">
    <cfRule type="cellIs" dxfId="777" priority="314" operator="equal">
      <formula>"Extremo"</formula>
    </cfRule>
    <cfRule type="cellIs" dxfId="776" priority="315" operator="equal">
      <formula>"Alto"</formula>
    </cfRule>
    <cfRule type="cellIs" dxfId="775" priority="316" operator="equal">
      <formula>"Moderado"</formula>
    </cfRule>
    <cfRule type="cellIs" dxfId="774" priority="317" operator="equal">
      <formula>"Bajo"</formula>
    </cfRule>
  </conditionalFormatting>
  <conditionalFormatting sqref="N22">
    <cfRule type="cellIs" dxfId="773" priority="305" operator="equal">
      <formula>"Extremo"</formula>
    </cfRule>
    <cfRule type="cellIs" dxfId="772" priority="306" operator="equal">
      <formula>"Alto"</formula>
    </cfRule>
    <cfRule type="cellIs" dxfId="771" priority="307" operator="equal">
      <formula>"Moderado"</formula>
    </cfRule>
    <cfRule type="cellIs" dxfId="770" priority="308" operator="equal">
      <formula>"Bajo"</formula>
    </cfRule>
  </conditionalFormatting>
  <conditionalFormatting sqref="N24">
    <cfRule type="cellIs" dxfId="769" priority="296" operator="equal">
      <formula>"Extremo"</formula>
    </cfRule>
    <cfRule type="cellIs" dxfId="768" priority="297" operator="equal">
      <formula>"Alto"</formula>
    </cfRule>
    <cfRule type="cellIs" dxfId="767" priority="298" operator="equal">
      <formula>"Moderado"</formula>
    </cfRule>
    <cfRule type="cellIs" dxfId="766" priority="299" operator="equal">
      <formula>"Bajo"</formula>
    </cfRule>
  </conditionalFormatting>
  <conditionalFormatting sqref="N51">
    <cfRule type="cellIs" dxfId="765" priority="209" operator="equal">
      <formula>"Extremo"</formula>
    </cfRule>
    <cfRule type="cellIs" dxfId="764" priority="210" operator="equal">
      <formula>"Alto"</formula>
    </cfRule>
    <cfRule type="cellIs" dxfId="763" priority="211" operator="equal">
      <formula>"Moderado"</formula>
    </cfRule>
    <cfRule type="cellIs" dxfId="762" priority="212" operator="equal">
      <formula>"Bajo"</formula>
    </cfRule>
  </conditionalFormatting>
  <conditionalFormatting sqref="N53">
    <cfRule type="cellIs" dxfId="761" priority="213" operator="equal">
      <formula>"Extremo"</formula>
    </cfRule>
    <cfRule type="cellIs" dxfId="760" priority="214" operator="equal">
      <formula>"Alto"</formula>
    </cfRule>
    <cfRule type="cellIs" dxfId="759" priority="215" operator="equal">
      <formula>"Moderado"</formula>
    </cfRule>
    <cfRule type="cellIs" dxfId="758" priority="216" operator="equal">
      <formula>"Bajo"</formula>
    </cfRule>
  </conditionalFormatting>
  <conditionalFormatting sqref="N55">
    <cfRule type="cellIs" dxfId="757" priority="217" operator="equal">
      <formula>"Extremo"</formula>
    </cfRule>
    <cfRule type="cellIs" dxfId="756" priority="218" operator="equal">
      <formula>"Alto"</formula>
    </cfRule>
    <cfRule type="cellIs" dxfId="755" priority="219" operator="equal">
      <formula>"Moderado"</formula>
    </cfRule>
    <cfRule type="cellIs" dxfId="754" priority="220" operator="equal">
      <formula>"Bajo"</formula>
    </cfRule>
  </conditionalFormatting>
  <conditionalFormatting sqref="N57">
    <cfRule type="cellIs" dxfId="753" priority="221" operator="equal">
      <formula>"Extremo"</formula>
    </cfRule>
    <cfRule type="cellIs" dxfId="752" priority="222" operator="equal">
      <formula>"Alto"</formula>
    </cfRule>
    <cfRule type="cellIs" dxfId="751" priority="223" operator="equal">
      <formula>"Moderado"</formula>
    </cfRule>
    <cfRule type="cellIs" dxfId="750" priority="224" operator="equal">
      <formula>"Bajo"</formula>
    </cfRule>
  </conditionalFormatting>
  <conditionalFormatting sqref="N60">
    <cfRule type="cellIs" dxfId="749" priority="225" operator="equal">
      <formula>"Extremo"</formula>
    </cfRule>
    <cfRule type="cellIs" dxfId="748" priority="226" operator="equal">
      <formula>"Alto"</formula>
    </cfRule>
    <cfRule type="cellIs" dxfId="747" priority="227" operator="equal">
      <formula>"Moderado"</formula>
    </cfRule>
    <cfRule type="cellIs" dxfId="746" priority="228" operator="equal">
      <formula>"Bajo"</formula>
    </cfRule>
  </conditionalFormatting>
  <conditionalFormatting sqref="N62">
    <cfRule type="cellIs" dxfId="745" priority="229" operator="equal">
      <formula>"Extremo"</formula>
    </cfRule>
    <cfRule type="cellIs" dxfId="744" priority="230" operator="equal">
      <formula>"Alto"</formula>
    </cfRule>
    <cfRule type="cellIs" dxfId="743" priority="231" operator="equal">
      <formula>"Moderado"</formula>
    </cfRule>
    <cfRule type="cellIs" dxfId="742" priority="232" operator="equal">
      <formula>"Bajo"</formula>
    </cfRule>
  </conditionalFormatting>
  <conditionalFormatting sqref="N64">
    <cfRule type="cellIs" dxfId="741" priority="233" operator="equal">
      <formula>"Extremo"</formula>
    </cfRule>
    <cfRule type="cellIs" dxfId="740" priority="234" operator="equal">
      <formula>"Alto"</formula>
    </cfRule>
    <cfRule type="cellIs" dxfId="739" priority="235" operator="equal">
      <formula>"Moderado"</formula>
    </cfRule>
    <cfRule type="cellIs" dxfId="738" priority="236" operator="equal">
      <formula>"Bajo"</formula>
    </cfRule>
  </conditionalFormatting>
  <conditionalFormatting sqref="N66">
    <cfRule type="cellIs" dxfId="737" priority="237" operator="equal">
      <formula>"Extremo"</formula>
    </cfRule>
    <cfRule type="cellIs" dxfId="736" priority="238" operator="equal">
      <formula>"Alto"</formula>
    </cfRule>
    <cfRule type="cellIs" dxfId="735" priority="239" operator="equal">
      <formula>"Moderado"</formula>
    </cfRule>
    <cfRule type="cellIs" dxfId="734" priority="240" operator="equal">
      <formula>"Bajo"</formula>
    </cfRule>
  </conditionalFormatting>
  <conditionalFormatting sqref="N68">
    <cfRule type="cellIs" dxfId="733" priority="241" operator="equal">
      <formula>"Extremo"</formula>
    </cfRule>
    <cfRule type="cellIs" dxfId="732" priority="242" operator="equal">
      <formula>"Alto"</formula>
    </cfRule>
    <cfRule type="cellIs" dxfId="731" priority="243" operator="equal">
      <formula>"Moderado"</formula>
    </cfRule>
    <cfRule type="cellIs" dxfId="730" priority="244" operator="equal">
      <formula>"Bajo"</formula>
    </cfRule>
  </conditionalFormatting>
  <conditionalFormatting sqref="N70">
    <cfRule type="cellIs" dxfId="729" priority="245" operator="equal">
      <formula>"Extremo"</formula>
    </cfRule>
    <cfRule type="cellIs" dxfId="728" priority="246" operator="equal">
      <formula>"Alto"</formula>
    </cfRule>
    <cfRule type="cellIs" dxfId="727" priority="247" operator="equal">
      <formula>"Moderado"</formula>
    </cfRule>
    <cfRule type="cellIs" dxfId="726" priority="248" operator="equal">
      <formula>"Bajo"</formula>
    </cfRule>
  </conditionalFormatting>
  <conditionalFormatting sqref="N97:N100 AD97:AD100">
    <cfRule type="cellIs" dxfId="725" priority="139" operator="equal">
      <formula>"Extremo"</formula>
    </cfRule>
    <cfRule type="cellIs" dxfId="724" priority="140" operator="equal">
      <formula>"Alto"</formula>
    </cfRule>
    <cfRule type="cellIs" dxfId="723" priority="141" operator="equal">
      <formula>"Moderado"</formula>
    </cfRule>
    <cfRule type="cellIs" dxfId="722" priority="142" operator="equal">
      <formula>"Bajo"</formula>
    </cfRule>
  </conditionalFormatting>
  <conditionalFormatting sqref="N125">
    <cfRule type="cellIs" dxfId="721" priority="2" operator="equal">
      <formula>"Extremo"</formula>
    </cfRule>
    <cfRule type="cellIs" dxfId="720" priority="3" operator="equal">
      <formula>"Alto"</formula>
    </cfRule>
    <cfRule type="cellIs" dxfId="719" priority="4" operator="equal">
      <formula>"Moderado"</formula>
    </cfRule>
    <cfRule type="cellIs" dxfId="718" priority="5" operator="equal">
      <formula>"Bajo"</formula>
    </cfRule>
  </conditionalFormatting>
  <conditionalFormatting sqref="N127">
    <cfRule type="cellIs" dxfId="717" priority="97" operator="equal">
      <formula>"Extremo"</formula>
    </cfRule>
    <cfRule type="cellIs" dxfId="716" priority="98" operator="equal">
      <formula>"Alto"</formula>
    </cfRule>
    <cfRule type="cellIs" dxfId="715" priority="99" operator="equal">
      <formula>"Moderado"</formula>
    </cfRule>
    <cfRule type="cellIs" dxfId="714" priority="100" operator="equal">
      <formula>"Bajo"</formula>
    </cfRule>
  </conditionalFormatting>
  <conditionalFormatting sqref="N129">
    <cfRule type="cellIs" dxfId="713" priority="88" operator="equal">
      <formula>"Extremo"</formula>
    </cfRule>
    <cfRule type="cellIs" dxfId="712" priority="89" operator="equal">
      <formula>"Alto"</formula>
    </cfRule>
    <cfRule type="cellIs" dxfId="711" priority="90" operator="equal">
      <formula>"Moderado"</formula>
    </cfRule>
    <cfRule type="cellIs" dxfId="710" priority="91" operator="equal">
      <formula>"Bajo"</formula>
    </cfRule>
  </conditionalFormatting>
  <conditionalFormatting sqref="N131">
    <cfRule type="cellIs" dxfId="709" priority="79" operator="equal">
      <formula>"Extremo"</formula>
    </cfRule>
    <cfRule type="cellIs" dxfId="708" priority="80" operator="equal">
      <formula>"Alto"</formula>
    </cfRule>
    <cfRule type="cellIs" dxfId="707" priority="81" operator="equal">
      <formula>"Moderado"</formula>
    </cfRule>
    <cfRule type="cellIs" dxfId="706" priority="82" operator="equal">
      <formula>"Bajo"</formula>
    </cfRule>
  </conditionalFormatting>
  <conditionalFormatting sqref="Z16:Z25">
    <cfRule type="cellIs" dxfId="705" priority="282" operator="equal">
      <formula>"Muy Alta"</formula>
    </cfRule>
    <cfRule type="cellIs" dxfId="704" priority="283" operator="equal">
      <formula>"Alta"</formula>
    </cfRule>
    <cfRule type="cellIs" dxfId="703" priority="284" operator="equal">
      <formula>"Media"</formula>
    </cfRule>
    <cfRule type="cellIs" dxfId="702" priority="285" operator="equal">
      <formula>"Baja"</formula>
    </cfRule>
    <cfRule type="cellIs" dxfId="701" priority="286" operator="equal">
      <formula>"Muy Baja"</formula>
    </cfRule>
  </conditionalFormatting>
  <conditionalFormatting sqref="Z51:Z71">
    <cfRule type="cellIs" dxfId="700" priority="249" operator="equal">
      <formula>"Muy Alta"</formula>
    </cfRule>
    <cfRule type="cellIs" dxfId="699" priority="250" operator="equal">
      <formula>"Alta"</formula>
    </cfRule>
    <cfRule type="cellIs" dxfId="698" priority="251" operator="equal">
      <formula>"Media"</formula>
    </cfRule>
    <cfRule type="cellIs" dxfId="697" priority="252" operator="equal">
      <formula>"Baja"</formula>
    </cfRule>
    <cfRule type="cellIs" dxfId="696" priority="253" operator="equal">
      <formula>"Muy Baja"</formula>
    </cfRule>
  </conditionalFormatting>
  <conditionalFormatting sqref="Z125:Z132">
    <cfRule type="cellIs" dxfId="695" priority="20" operator="equal">
      <formula>"Muy Alta"</formula>
    </cfRule>
    <cfRule type="cellIs" dxfId="694" priority="21" operator="equal">
      <formula>"Alta"</formula>
    </cfRule>
    <cfRule type="cellIs" dxfId="693" priority="22" operator="equal">
      <formula>"Media"</formula>
    </cfRule>
    <cfRule type="cellIs" dxfId="692" priority="23" operator="equal">
      <formula>"Baja"</formula>
    </cfRule>
    <cfRule type="cellIs" dxfId="691" priority="24" operator="equal">
      <formula>"Muy Baja"</formula>
    </cfRule>
  </conditionalFormatting>
  <conditionalFormatting sqref="AB16:AB25">
    <cfRule type="cellIs" dxfId="690" priority="277" operator="equal">
      <formula>"Catastrófico"</formula>
    </cfRule>
    <cfRule type="cellIs" dxfId="689" priority="278" operator="equal">
      <formula>"Mayor"</formula>
    </cfRule>
    <cfRule type="cellIs" dxfId="688" priority="279" operator="equal">
      <formula>"Moderado"</formula>
    </cfRule>
    <cfRule type="cellIs" dxfId="687" priority="280" operator="equal">
      <formula>"Menor"</formula>
    </cfRule>
    <cfRule type="cellIs" dxfId="686" priority="281" operator="equal">
      <formula>"Leve"</formula>
    </cfRule>
  </conditionalFormatting>
  <conditionalFormatting sqref="AB51:AB71">
    <cfRule type="cellIs" dxfId="685" priority="254" operator="equal">
      <formula>"Catastrófico"</formula>
    </cfRule>
    <cfRule type="cellIs" dxfId="684" priority="255" operator="equal">
      <formula>"Mayor"</formula>
    </cfRule>
    <cfRule type="cellIs" dxfId="683" priority="256" operator="equal">
      <formula>"Moderado"</formula>
    </cfRule>
    <cfRule type="cellIs" dxfId="682" priority="257" operator="equal">
      <formula>"Menor"</formula>
    </cfRule>
    <cfRule type="cellIs" dxfId="681" priority="258" operator="equal">
      <formula>"Leve"</formula>
    </cfRule>
  </conditionalFormatting>
  <conditionalFormatting sqref="AB125:AB132">
    <cfRule type="cellIs" dxfId="680" priority="15" operator="equal">
      <formula>"Catastrófico"</formula>
    </cfRule>
    <cfRule type="cellIs" dxfId="679" priority="16" operator="equal">
      <formula>"Mayor"</formula>
    </cfRule>
    <cfRule type="cellIs" dxfId="678" priority="17" operator="equal">
      <formula>"Moderado"</formula>
    </cfRule>
    <cfRule type="cellIs" dxfId="677" priority="18" operator="equal">
      <formula>"Menor"</formula>
    </cfRule>
    <cfRule type="cellIs" dxfId="676" priority="19" operator="equal">
      <formula>"Leve"</formula>
    </cfRule>
  </conditionalFormatting>
  <conditionalFormatting sqref="AD16:AD25">
    <cfRule type="cellIs" dxfId="675" priority="273" operator="equal">
      <formula>"Extremo"</formula>
    </cfRule>
    <cfRule type="cellIs" dxfId="674" priority="274" operator="equal">
      <formula>"Alto"</formula>
    </cfRule>
    <cfRule type="cellIs" dxfId="673" priority="275" operator="equal">
      <formula>"Moderado"</formula>
    </cfRule>
    <cfRule type="cellIs" dxfId="672" priority="276" operator="equal">
      <formula>"Bajo"</formula>
    </cfRule>
  </conditionalFormatting>
  <conditionalFormatting sqref="AD51:AD71">
    <cfRule type="cellIs" dxfId="671" priority="259" operator="equal">
      <formula>"Extremo"</formula>
    </cfRule>
    <cfRule type="cellIs" dxfId="670" priority="260" operator="equal">
      <formula>"Alto"</formula>
    </cfRule>
    <cfRule type="cellIs" dxfId="669" priority="261" operator="equal">
      <formula>"Moderado"</formula>
    </cfRule>
    <cfRule type="cellIs" dxfId="668" priority="262" operator="equal">
      <formula>"Bajo"</formula>
    </cfRule>
  </conditionalFormatting>
  <conditionalFormatting sqref="AD125:AD132">
    <cfRule type="cellIs" dxfId="667" priority="11" operator="equal">
      <formula>"Extremo"</formula>
    </cfRule>
    <cfRule type="cellIs" dxfId="666" priority="12" operator="equal">
      <formula>"Alto"</formula>
    </cfRule>
    <cfRule type="cellIs" dxfId="665" priority="13" operator="equal">
      <formula>"Moderado"</formula>
    </cfRule>
    <cfRule type="cellIs" dxfId="664" priority="14" operator="equal">
      <formula>"Bajo"</formula>
    </cfRule>
  </conditionalFormatting>
  <dataValidations count="10">
    <dataValidation type="list" allowBlank="1" showInputMessage="1" showErrorMessage="1" sqref="F16:F25" xr:uid="{2FCB0530-5FDA-4F93-89A3-690C4B8802C0}">
      <formula1>$E$29:$E$38</formula1>
    </dataValidation>
    <dataValidation type="list" allowBlank="1" showInputMessage="1" showErrorMessage="1" sqref="B16:B25" xr:uid="{CC2C245C-9CA7-46AE-B943-704477CA5899}">
      <formula1>$C$28:$C$33</formula1>
    </dataValidation>
    <dataValidation type="list" allowBlank="1" showErrorMessage="1" sqref="F51 F70 F68 F66 F64 F62 F60 F57 F55 F53" xr:uid="{0B8D2D7E-965D-42A8-86A5-922E9018264D}">
      <formula1>$E$38:$E$47</formula1>
    </dataValidation>
    <dataValidation type="custom" allowBlank="1" showInputMessage="1" showErrorMessage="1" prompt="Recuerde que las acciones se generan bajo la medida de mitigar el riesgo" sqref="AG53 AG66" xr:uid="{20615D5E-1A2F-430C-A6A3-B6AD1C9D1D58}">
      <formula1>IF(OR(AE53=#REF!,AE53=#REF!,AE53=#REF!),ISBLANK(AE53),ISTEXT(AE53))</formula1>
    </dataValidation>
    <dataValidation type="list" allowBlank="1" showErrorMessage="1" sqref="B51 B70 B68 B66 B64 B62 B60 B57 B55 B53" xr:uid="{A478DD0F-3C15-4AE3-B0F4-1DC1ED75AFF0}">
      <formula1>$C$37:$C$42</formula1>
    </dataValidation>
    <dataValidation type="custom" allowBlank="1" showInputMessage="1" showErrorMessage="1" prompt="Recuerde que las acciones se generan bajo la medida de mitigar el riesgo" sqref="AF53 AF66" xr:uid="{81C96614-E811-40C7-91F2-971E0A9053A6}">
      <formula1>IF(OR(AE53=#REF!,AE53=#REF!,AE53=#REF!),ISBLANK(AE53),ISTEXT(AE53))</formula1>
    </dataValidation>
    <dataValidation type="list" allowBlank="1" showInputMessage="1" showErrorMessage="1" sqref="B97:B100" xr:uid="{907BB8B4-DBDF-465E-AB85-40EC3FBEF391}">
      <formula1>$C$28:$C$32</formula1>
    </dataValidation>
    <dataValidation type="list" allowBlank="1" showInputMessage="1" showErrorMessage="1" sqref="F97:F100" xr:uid="{DA01AC44-4406-4ECC-B164-597519717FBE}">
      <formula1>$E$28:$E$36</formula1>
    </dataValidation>
    <dataValidation type="list" allowBlank="1" showInputMessage="1" showErrorMessage="1" sqref="F125:F132" xr:uid="{95353C2B-484D-465D-9DE9-C2466DCD081F}">
      <formula1>$E$37:$E$46</formula1>
    </dataValidation>
    <dataValidation type="list" allowBlank="1" showInputMessage="1" showErrorMessage="1" sqref="B125:B132" xr:uid="{8E463A3A-9A30-4C0F-8849-EA5F8AB270C7}">
      <formula1>$C$36:$C$41</formula1>
    </dataValidation>
  </dataValidations>
  <hyperlinks>
    <hyperlink ref="P51" r:id="rId1" xr:uid="{09A0D82E-2052-4A12-AA2D-1C63CD2370B0}"/>
    <hyperlink ref="P53" r:id="rId2" xr:uid="{4E492E3F-9940-4702-8337-C6AD4A9B37A9}"/>
    <hyperlink ref="P55" r:id="rId3" xr:uid="{7DB54DD8-712F-4223-A065-547DC07AEBF9}"/>
    <hyperlink ref="P57" r:id="rId4" xr:uid="{6F42F812-B687-4022-8F60-0A2044021730}"/>
    <hyperlink ref="P58" r:id="rId5" xr:uid="{BA114FA8-72C8-4E53-A668-B2A89C06F0A8}"/>
    <hyperlink ref="P59" r:id="rId6" xr:uid="{761E80AF-599B-46D7-9350-93D481826236}"/>
    <hyperlink ref="P60" r:id="rId7" xr:uid="{7D37A3D6-4005-4FAA-8FFB-F0700FC3DF94}"/>
    <hyperlink ref="P62" r:id="rId8" xr:uid="{C631B2FF-A01F-40BD-B2C6-69205D53A2B5}"/>
    <hyperlink ref="P64" r:id="rId9" xr:uid="{916E5626-26CF-4D7C-8A88-9BDA7F7D6B7A}"/>
    <hyperlink ref="P66" r:id="rId10" xr:uid="{04AE33CB-D51E-4769-BAF0-A8368DE2A95A}"/>
    <hyperlink ref="P68" r:id="rId11" xr:uid="{63DFEE7B-8668-4445-BB10-1D002B0FF757}"/>
    <hyperlink ref="P70" r:id="rId12" xr:uid="{675D8555-9135-465B-9C65-9543D44D10D1}"/>
    <hyperlink ref="P71" r:id="rId13" xr:uid="{8D857756-9690-4508-948E-763EE2EE86FF}"/>
  </hyperlinks>
  <pageMargins left="0.7" right="0.7" top="0.75" bottom="0.75" header="0.3" footer="0.3"/>
  <drawing r:id="rId14"/>
  <legacyDrawing r:id="rId1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2D169-4C33-47E0-B3BB-0627B5E378B8}">
  <dimension ref="A1:AL39"/>
  <sheetViews>
    <sheetView workbookViewId="0">
      <selection sqref="A1:C4"/>
    </sheetView>
  </sheetViews>
  <sheetFormatPr baseColWidth="10" defaultRowHeight="14.4" x14ac:dyDescent="0.3"/>
  <cols>
    <col min="5" max="5" width="32.44140625" customWidth="1"/>
    <col min="16" max="16" width="29" customWidth="1"/>
  </cols>
  <sheetData>
    <row r="1" spans="1:38" x14ac:dyDescent="0.3">
      <c r="A1" s="762" t="s">
        <v>1259</v>
      </c>
      <c r="B1" s="763"/>
      <c r="C1" s="764"/>
      <c r="D1" s="771" t="s">
        <v>1268</v>
      </c>
      <c r="E1" s="772"/>
      <c r="F1" s="772"/>
      <c r="G1" s="772"/>
      <c r="H1" s="772"/>
      <c r="I1" s="772"/>
      <c r="J1" s="772"/>
      <c r="K1" s="772"/>
      <c r="L1" s="772"/>
      <c r="M1" s="772"/>
      <c r="N1" s="772"/>
      <c r="O1" s="772"/>
      <c r="P1" s="772"/>
      <c r="Q1" s="772"/>
      <c r="R1" s="772"/>
      <c r="S1" s="772"/>
      <c r="T1" s="772"/>
      <c r="U1" s="772"/>
      <c r="V1" s="772"/>
      <c r="W1" s="772"/>
      <c r="X1" s="772"/>
      <c r="Y1" s="772"/>
      <c r="Z1" s="772"/>
      <c r="AA1" s="772"/>
      <c r="AB1" s="772"/>
      <c r="AC1" s="772"/>
      <c r="AD1" s="772"/>
      <c r="AE1" s="772"/>
      <c r="AF1" s="772"/>
      <c r="AG1" s="772"/>
      <c r="AH1" s="772"/>
      <c r="AI1" s="772"/>
      <c r="AJ1" s="772"/>
      <c r="AK1" s="773"/>
    </row>
    <row r="2" spans="1:38" x14ac:dyDescent="0.3">
      <c r="A2" s="765"/>
      <c r="B2" s="766"/>
      <c r="C2" s="767"/>
      <c r="D2" s="774"/>
      <c r="E2" s="775"/>
      <c r="F2" s="775"/>
      <c r="G2" s="775"/>
      <c r="H2" s="775"/>
      <c r="I2" s="775"/>
      <c r="J2" s="775"/>
      <c r="K2" s="775"/>
      <c r="L2" s="775"/>
      <c r="M2" s="775"/>
      <c r="N2" s="775"/>
      <c r="O2" s="775"/>
      <c r="P2" s="775"/>
      <c r="Q2" s="775"/>
      <c r="R2" s="775"/>
      <c r="S2" s="775"/>
      <c r="T2" s="775"/>
      <c r="U2" s="775"/>
      <c r="V2" s="775"/>
      <c r="W2" s="775"/>
      <c r="X2" s="775"/>
      <c r="Y2" s="775"/>
      <c r="Z2" s="775"/>
      <c r="AA2" s="775"/>
      <c r="AB2" s="775"/>
      <c r="AC2" s="775"/>
      <c r="AD2" s="775"/>
      <c r="AE2" s="775"/>
      <c r="AF2" s="775"/>
      <c r="AG2" s="775"/>
      <c r="AH2" s="775"/>
      <c r="AI2" s="775"/>
      <c r="AJ2" s="775"/>
      <c r="AK2" s="776"/>
    </row>
    <row r="3" spans="1:38" x14ac:dyDescent="0.3">
      <c r="A3" s="765"/>
      <c r="B3" s="766"/>
      <c r="C3" s="767"/>
      <c r="D3" s="774"/>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I3" s="775"/>
      <c r="AJ3" s="775"/>
      <c r="AK3" s="776"/>
    </row>
    <row r="4" spans="1:38" ht="15" thickBot="1" x14ac:dyDescent="0.35">
      <c r="A4" s="768"/>
      <c r="B4" s="769"/>
      <c r="C4" s="770"/>
      <c r="D4" s="777"/>
      <c r="E4" s="778"/>
      <c r="F4" s="778"/>
      <c r="G4" s="778"/>
      <c r="H4" s="778"/>
      <c r="I4" s="778"/>
      <c r="J4" s="778"/>
      <c r="K4" s="778"/>
      <c r="L4" s="778"/>
      <c r="M4" s="778"/>
      <c r="N4" s="778"/>
      <c r="O4" s="778"/>
      <c r="P4" s="778"/>
      <c r="Q4" s="778"/>
      <c r="R4" s="778"/>
      <c r="S4" s="778"/>
      <c r="T4" s="778"/>
      <c r="U4" s="778"/>
      <c r="V4" s="778"/>
      <c r="W4" s="778"/>
      <c r="X4" s="778"/>
      <c r="Y4" s="778"/>
      <c r="Z4" s="778"/>
      <c r="AA4" s="778"/>
      <c r="AB4" s="778"/>
      <c r="AC4" s="778"/>
      <c r="AD4" s="778"/>
      <c r="AE4" s="778"/>
      <c r="AF4" s="778"/>
      <c r="AG4" s="778"/>
      <c r="AH4" s="778"/>
      <c r="AI4" s="778"/>
      <c r="AJ4" s="778"/>
      <c r="AK4" s="779"/>
    </row>
    <row r="5" spans="1:38" ht="15" thickBot="1" x14ac:dyDescent="0.35"/>
    <row r="6" spans="1:38" ht="18.600000000000001" thickBot="1" x14ac:dyDescent="0.4">
      <c r="A6" s="780" t="s">
        <v>1269</v>
      </c>
      <c r="B6" s="781"/>
      <c r="C6" s="781"/>
      <c r="D6" s="781"/>
      <c r="E6" s="781"/>
      <c r="F6" s="781"/>
      <c r="G6" s="781"/>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c r="AH6" s="781"/>
      <c r="AI6" s="781"/>
      <c r="AJ6" s="781"/>
      <c r="AK6" s="782"/>
    </row>
    <row r="7" spans="1:38" ht="29.25" customHeight="1" x14ac:dyDescent="0.3">
      <c r="A7" s="487"/>
      <c r="B7" s="487"/>
      <c r="C7" s="487"/>
      <c r="D7" s="487"/>
      <c r="E7" s="783" t="s">
        <v>185</v>
      </c>
      <c r="F7" s="783"/>
      <c r="G7" s="783"/>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4" t="s">
        <v>186</v>
      </c>
      <c r="AI7" s="784"/>
      <c r="AJ7" s="784"/>
      <c r="AK7" s="784"/>
      <c r="AL7" s="83"/>
    </row>
    <row r="8" spans="1:38" ht="30" customHeight="1" x14ac:dyDescent="0.3">
      <c r="A8" s="475"/>
      <c r="B8" s="475"/>
      <c r="C8" s="475"/>
      <c r="D8" s="475"/>
      <c r="E8" s="396" t="s">
        <v>187</v>
      </c>
      <c r="F8" s="396"/>
      <c r="G8" s="396"/>
      <c r="H8" s="396"/>
      <c r="I8" s="396"/>
      <c r="J8" s="396"/>
      <c r="K8" s="396"/>
      <c r="L8" s="396"/>
      <c r="M8" s="396"/>
      <c r="N8" s="396"/>
      <c r="O8" s="396"/>
      <c r="P8" s="396"/>
      <c r="Q8" s="396"/>
      <c r="R8" s="396"/>
      <c r="S8" s="396"/>
      <c r="T8" s="396"/>
      <c r="U8" s="396"/>
      <c r="V8" s="396"/>
      <c r="W8" s="396"/>
      <c r="X8" s="396"/>
      <c r="Y8" s="396"/>
      <c r="Z8" s="396"/>
      <c r="AA8" s="396"/>
      <c r="AB8" s="396"/>
      <c r="AC8" s="396"/>
      <c r="AD8" s="396"/>
      <c r="AE8" s="396"/>
      <c r="AF8" s="396"/>
      <c r="AG8" s="396"/>
      <c r="AH8" s="511" t="s">
        <v>188</v>
      </c>
      <c r="AI8" s="511"/>
      <c r="AJ8" s="511"/>
      <c r="AK8" s="511"/>
      <c r="AL8" s="83"/>
    </row>
    <row r="9" spans="1:38" ht="37.5" customHeight="1" x14ac:dyDescent="0.3">
      <c r="A9" s="475"/>
      <c r="B9" s="475"/>
      <c r="C9" s="475"/>
      <c r="D9" s="475"/>
      <c r="E9" s="396"/>
      <c r="F9" s="396"/>
      <c r="G9" s="396"/>
      <c r="H9" s="396"/>
      <c r="I9" s="396"/>
      <c r="J9" s="396"/>
      <c r="K9" s="396"/>
      <c r="L9" s="396"/>
      <c r="M9" s="396"/>
      <c r="N9" s="396"/>
      <c r="O9" s="396"/>
      <c r="P9" s="396"/>
      <c r="Q9" s="396"/>
      <c r="R9" s="396"/>
      <c r="S9" s="396"/>
      <c r="T9" s="396"/>
      <c r="U9" s="396"/>
      <c r="V9" s="396"/>
      <c r="W9" s="396"/>
      <c r="X9" s="396"/>
      <c r="Y9" s="396"/>
      <c r="Z9" s="396"/>
      <c r="AA9" s="396"/>
      <c r="AB9" s="396"/>
      <c r="AC9" s="396"/>
      <c r="AD9" s="396"/>
      <c r="AE9" s="396"/>
      <c r="AF9" s="396"/>
      <c r="AG9" s="396"/>
      <c r="AH9" s="511" t="s">
        <v>189</v>
      </c>
      <c r="AI9" s="511"/>
      <c r="AJ9" s="511"/>
      <c r="AK9" s="511"/>
      <c r="AL9" s="83"/>
    </row>
    <row r="10" spans="1:38" x14ac:dyDescent="0.3">
      <c r="A10" s="50"/>
      <c r="B10" s="51"/>
      <c r="C10" s="50"/>
      <c r="D10" s="50"/>
      <c r="E10" s="52"/>
      <c r="F10" s="53"/>
      <c r="G10" s="52"/>
      <c r="H10" s="52"/>
      <c r="I10" s="52"/>
      <c r="J10" s="52"/>
      <c r="K10" s="52"/>
      <c r="L10" s="52"/>
      <c r="M10" s="52"/>
      <c r="N10" s="52"/>
      <c r="O10" s="52"/>
      <c r="P10" s="52"/>
      <c r="Q10" s="52"/>
      <c r="R10" s="52"/>
      <c r="S10" s="52"/>
      <c r="T10" s="52"/>
      <c r="U10" s="52"/>
      <c r="V10" s="52"/>
      <c r="W10" s="52"/>
      <c r="X10" s="52"/>
      <c r="Y10" s="54"/>
      <c r="Z10" s="52"/>
      <c r="AA10" s="52"/>
      <c r="AB10" s="52"/>
      <c r="AC10" s="52"/>
      <c r="AD10" s="52"/>
      <c r="AE10" s="52"/>
      <c r="AF10" s="52"/>
      <c r="AG10" s="52"/>
      <c r="AH10" s="52"/>
      <c r="AI10" s="52"/>
      <c r="AJ10" s="52"/>
      <c r="AK10" s="52"/>
      <c r="AL10" s="52"/>
    </row>
    <row r="11" spans="1:38" ht="23.4" x14ac:dyDescent="0.3">
      <c r="A11" s="520" t="s">
        <v>8</v>
      </c>
      <c r="B11" s="520"/>
      <c r="C11" s="538" t="s">
        <v>889</v>
      </c>
      <c r="D11" s="538"/>
      <c r="E11" s="538"/>
      <c r="F11" s="538"/>
      <c r="G11" s="538"/>
      <c r="H11" s="520" t="s">
        <v>10</v>
      </c>
      <c r="I11" s="520"/>
      <c r="J11" s="787" t="s">
        <v>890</v>
      </c>
      <c r="K11" s="538"/>
      <c r="L11" s="538"/>
      <c r="M11" s="538"/>
      <c r="N11" s="538"/>
      <c r="O11" s="520" t="s">
        <v>12</v>
      </c>
      <c r="P11" s="520"/>
      <c r="Q11" s="785" t="s">
        <v>891</v>
      </c>
      <c r="R11" s="786"/>
      <c r="S11" s="786"/>
      <c r="T11" s="786"/>
      <c r="U11" s="786"/>
      <c r="V11" s="786"/>
      <c r="W11" s="786"/>
      <c r="X11" s="786"/>
      <c r="Y11" s="786"/>
      <c r="Z11" s="786"/>
      <c r="AA11" s="786"/>
      <c r="AB11" s="786"/>
      <c r="AC11" s="786"/>
      <c r="AD11" s="786"/>
      <c r="AE11" s="788"/>
      <c r="AF11" s="55" t="s">
        <v>14</v>
      </c>
      <c r="AG11" s="785" t="s">
        <v>892</v>
      </c>
      <c r="AH11" s="786"/>
      <c r="AI11" s="786"/>
      <c r="AJ11" s="786"/>
      <c r="AK11" s="786"/>
      <c r="AL11" s="52"/>
    </row>
    <row r="12" spans="1:38" x14ac:dyDescent="0.3">
      <c r="A12" s="514" t="s">
        <v>16</v>
      </c>
      <c r="B12" s="514"/>
      <c r="C12" s="514"/>
      <c r="D12" s="514"/>
      <c r="E12" s="514"/>
      <c r="F12" s="514"/>
      <c r="G12" s="514"/>
      <c r="H12" s="498" t="s">
        <v>17</v>
      </c>
      <c r="I12" s="498"/>
      <c r="J12" s="498"/>
      <c r="K12" s="498"/>
      <c r="L12" s="498"/>
      <c r="M12" s="498"/>
      <c r="N12" s="498"/>
      <c r="O12" s="517" t="s">
        <v>18</v>
      </c>
      <c r="P12" s="517"/>
      <c r="Q12" s="517"/>
      <c r="R12" s="517"/>
      <c r="S12" s="517"/>
      <c r="T12" s="517"/>
      <c r="U12" s="517"/>
      <c r="V12" s="517"/>
      <c r="W12" s="517"/>
      <c r="X12" s="517"/>
      <c r="Y12" s="518" t="s">
        <v>19</v>
      </c>
      <c r="Z12" s="518"/>
      <c r="AA12" s="518"/>
      <c r="AB12" s="518"/>
      <c r="AC12" s="518"/>
      <c r="AD12" s="518"/>
      <c r="AE12" s="518"/>
      <c r="AF12" s="519" t="s">
        <v>20</v>
      </c>
      <c r="AG12" s="519"/>
      <c r="AH12" s="519"/>
      <c r="AI12" s="519"/>
      <c r="AJ12" s="519"/>
      <c r="AK12" s="519"/>
      <c r="AL12" s="52"/>
    </row>
    <row r="13" spans="1:38" x14ac:dyDescent="0.3">
      <c r="A13" s="513" t="s">
        <v>21</v>
      </c>
      <c r="B13" s="514" t="s">
        <v>22</v>
      </c>
      <c r="C13" s="509" t="s">
        <v>23</v>
      </c>
      <c r="D13" s="509" t="s">
        <v>24</v>
      </c>
      <c r="E13" s="514" t="s">
        <v>25</v>
      </c>
      <c r="F13" s="509" t="s">
        <v>26</v>
      </c>
      <c r="G13" s="509" t="s">
        <v>27</v>
      </c>
      <c r="H13" s="500" t="s">
        <v>28</v>
      </c>
      <c r="I13" s="498" t="s">
        <v>29</v>
      </c>
      <c r="J13" s="500" t="s">
        <v>30</v>
      </c>
      <c r="K13" s="500" t="s">
        <v>31</v>
      </c>
      <c r="L13" s="500" t="s">
        <v>32</v>
      </c>
      <c r="M13" s="498" t="s">
        <v>29</v>
      </c>
      <c r="N13" s="500" t="s">
        <v>33</v>
      </c>
      <c r="O13" s="505" t="s">
        <v>34</v>
      </c>
      <c r="P13" s="496" t="s">
        <v>35</v>
      </c>
      <c r="Q13" s="507" t="s">
        <v>36</v>
      </c>
      <c r="R13" s="496" t="s">
        <v>37</v>
      </c>
      <c r="S13" s="496" t="s">
        <v>38</v>
      </c>
      <c r="T13" s="496"/>
      <c r="U13" s="496"/>
      <c r="V13" s="496"/>
      <c r="W13" s="496"/>
      <c r="X13" s="496"/>
      <c r="Y13" s="497" t="s">
        <v>39</v>
      </c>
      <c r="Z13" s="495" t="s">
        <v>40</v>
      </c>
      <c r="AA13" s="495" t="s">
        <v>29</v>
      </c>
      <c r="AB13" s="495" t="s">
        <v>41</v>
      </c>
      <c r="AC13" s="495" t="s">
        <v>29</v>
      </c>
      <c r="AD13" s="495" t="s">
        <v>42</v>
      </c>
      <c r="AE13" s="495" t="s">
        <v>43</v>
      </c>
      <c r="AF13" s="494" t="s">
        <v>20</v>
      </c>
      <c r="AG13" s="494" t="s">
        <v>44</v>
      </c>
      <c r="AH13" s="494" t="s">
        <v>45</v>
      </c>
      <c r="AI13" s="494" t="s">
        <v>46</v>
      </c>
      <c r="AJ13" s="494" t="s">
        <v>47</v>
      </c>
      <c r="AK13" s="494" t="s">
        <v>48</v>
      </c>
      <c r="AL13" s="52"/>
    </row>
    <row r="14" spans="1:38" ht="70.2" thickBot="1" x14ac:dyDescent="0.35">
      <c r="A14" s="513"/>
      <c r="B14" s="515"/>
      <c r="C14" s="510"/>
      <c r="D14" s="510"/>
      <c r="E14" s="515"/>
      <c r="F14" s="510"/>
      <c r="G14" s="510"/>
      <c r="H14" s="501"/>
      <c r="I14" s="499"/>
      <c r="J14" s="501"/>
      <c r="K14" s="501"/>
      <c r="L14" s="499"/>
      <c r="M14" s="499"/>
      <c r="N14" s="501"/>
      <c r="O14" s="506"/>
      <c r="P14" s="496"/>
      <c r="Q14" s="508"/>
      <c r="R14" s="496"/>
      <c r="S14" s="56" t="s">
        <v>49</v>
      </c>
      <c r="T14" s="56" t="s">
        <v>50</v>
      </c>
      <c r="U14" s="56" t="s">
        <v>51</v>
      </c>
      <c r="V14" s="56" t="s">
        <v>52</v>
      </c>
      <c r="W14" s="56" t="s">
        <v>53</v>
      </c>
      <c r="X14" s="56" t="s">
        <v>54</v>
      </c>
      <c r="Y14" s="497"/>
      <c r="Z14" s="495"/>
      <c r="AA14" s="495"/>
      <c r="AB14" s="495"/>
      <c r="AC14" s="495"/>
      <c r="AD14" s="495"/>
      <c r="AE14" s="495"/>
      <c r="AF14" s="494"/>
      <c r="AG14" s="494"/>
      <c r="AH14" s="494"/>
      <c r="AI14" s="494"/>
      <c r="AJ14" s="494"/>
      <c r="AK14" s="494"/>
      <c r="AL14" s="103"/>
    </row>
    <row r="15" spans="1:38" ht="105.6" x14ac:dyDescent="0.3">
      <c r="A15" s="475">
        <v>1</v>
      </c>
      <c r="B15" s="476" t="s">
        <v>89</v>
      </c>
      <c r="C15" s="567" t="s">
        <v>893</v>
      </c>
      <c r="D15" s="567" t="s">
        <v>894</v>
      </c>
      <c r="E15" s="568" t="s">
        <v>895</v>
      </c>
      <c r="F15" s="476" t="s">
        <v>59</v>
      </c>
      <c r="G15" s="474">
        <v>500</v>
      </c>
      <c r="H15" s="473" t="str">
        <f>IF(G15&lt;=0,"",IF(G15&lt;=2,"Muy Baja",IF(G15&lt;=24,"Baja",IF(G15&lt;=500,"Media",IF(G15&lt;=5000,"Alta","Muy Alta")))))</f>
        <v>Media</v>
      </c>
      <c r="I15" s="470">
        <f>IF(H15="","",IF(H15="Muy Baja",0.2,IF(H15="Baja",0.4,IF(H15="Media",0.6,IF(H15="Alta",0.8,IF(H15="Muy Alta",1,))))))</f>
        <v>0.6</v>
      </c>
      <c r="J15" s="479" t="s">
        <v>142</v>
      </c>
      <c r="K15" s="470" t="str">
        <f>IF(NOT(ISERROR(MATCH(J15,'[2]Tabla Impacto'!$B$221:$B$223,0))),'[2]Tabla Impacto'!$F$223&amp;"Por favor no seleccionar los criterios de impacto(Afectación Económica o presupuestal y Pérdida Reputacional)",J15)</f>
        <v xml:space="preserve">     El riesgo afecta la imagen de la entidad con algunos usuarios de relevancia frente al logro de los objetivos</v>
      </c>
      <c r="L15" s="473" t="str">
        <f>IF(OR(K15='[2]Tabla Impacto'!$C$11,K15='[2]Tabla Impacto'!$D$11),"Leve",IF(OR(K15='[2]Tabla Impacto'!$C$12,K15='[2]Tabla Impacto'!$D$12),"Menor",IF(OR(K15='[2]Tabla Impacto'!$C$13,K15='[2]Tabla Impacto'!$D$13),"Moderado",IF(OR(K15='[2]Tabla Impacto'!$C$14,K15='[2]Tabla Impacto'!$D$14),"Mayor",IF(OR(K15='[2]Tabla Impacto'!$C$15,K15='[2]Tabla Impacto'!$D$15),"Catastrófico","")))))</f>
        <v>Moderado</v>
      </c>
      <c r="M15" s="470">
        <f>IF(L15="","",IF(L15="Leve",0.2,IF(L15="Menor",0.4,IF(L15="Moderado",0.6,IF(L15="Mayor",0.8,IF(L15="Catastrófico",1,))))))</f>
        <v>0.6</v>
      </c>
      <c r="N15" s="482" t="str">
        <f>IF(OR(AND(H15="Muy Baja",L15="Leve"),AND(H15="Muy Baja",L15="Menor"),AND(H15="Baja",L15="Leve")),"Bajo",IF(OR(AND(H15="Muy baja",L15="Moderado"),AND(H15="Baja",L15="Menor"),AND(H15="Baja",L15="Moderado"),AND(H15="Media",L15="Leve"),AND(H15="Media",L15="Menor"),AND(H15="Media",L15="Moderado"),AND(H15="Alta",L15="Leve"),AND(H15="Alta",L15="Menor")),"Moderado",IF(OR(AND(H15="Muy Baja",L15="Mayor"),AND(H15="Baja",L15="Mayor"),AND(H15="Media",L15="Mayor"),AND(H15="Alta",L15="Moderado"),AND(H15="Alta",L15="Mayor"),AND(H15="Muy Alta",L15="Leve"),AND(H15="Muy Alta",L15="Menor"),AND(H15="Muy Alta",L15="Moderado"),AND(H15="Muy Alta",L15="Mayor")),"Alto",IF(OR(AND(H15="Muy Baja",L15="Catastrófico"),AND(H15="Baja",L15="Catastrófico"),AND(H15="Media",L15="Catastrófico"),AND(H15="Alta",L15="Catastrófico"),AND(H15="Muy Alta",L15="Catastrófico")),"Extremo",""))))</f>
        <v>Moderado</v>
      </c>
      <c r="O15" s="57">
        <v>1</v>
      </c>
      <c r="P15" s="200" t="s">
        <v>896</v>
      </c>
      <c r="Q15" s="126" t="s">
        <v>897</v>
      </c>
      <c r="R15" s="60" t="str">
        <f t="shared" ref="R15:R18" si="0">IF(OR(S15="Preventivo",S15="Detectivo"),"Probabilidad",IF(S15="Correctivo","Impacto",""))</f>
        <v>Probabilidad</v>
      </c>
      <c r="S15" s="61" t="s">
        <v>63</v>
      </c>
      <c r="T15" s="61" t="s">
        <v>64</v>
      </c>
      <c r="U15" s="62" t="str">
        <f t="shared" ref="U15:U18" si="1">IF(AND(S15="Preventivo",T15="Automático"),"50%",IF(AND(S15="Preventivo",T15="Manual"),"40%",IF(AND(S15="Detectivo",T15="Automático"),"40%",IF(AND(S15="Detectivo",T15="Manual"),"30%",IF(AND(S15="Correctivo",T15="Automático"),"35%",IF(AND(S15="Correctivo",T15="Manual"),"25%",""))))))</f>
        <v>40%</v>
      </c>
      <c r="V15" s="61" t="s">
        <v>95</v>
      </c>
      <c r="W15" s="61" t="s">
        <v>66</v>
      </c>
      <c r="X15" s="61" t="s">
        <v>67</v>
      </c>
      <c r="Y15" s="63">
        <f>IFERROR(IF(R15="Probabilidad",(I15-(+I15*U15)),IF(R15="Impacto",I15,"")),"")</f>
        <v>0.36</v>
      </c>
      <c r="Z15" s="64" t="str">
        <f t="shared" ref="Z15:Z18" si="2">IFERROR(IF(Y15="","",IF(Y15&lt;=0.2,"Muy Baja",IF(Y15&lt;=0.4,"Baja",IF(Y15&lt;=0.6,"Media",IF(Y15&lt;=0.8,"Alta","Muy Alta"))))),"")</f>
        <v>Baja</v>
      </c>
      <c r="AA15" s="62">
        <f t="shared" ref="AA15:AA18" si="3">+Y15</f>
        <v>0.36</v>
      </c>
      <c r="AB15" s="64" t="str">
        <f t="shared" ref="AB15:AB18" si="4">IFERROR(IF(AC15="","",IF(AC15&lt;=0.2,"Leve",IF(AC15&lt;=0.4,"Menor",IF(AC15&lt;=0.6,"Moderado",IF(AC15&lt;=0.8,"Mayor","Catastrófico"))))),"")</f>
        <v>Moderado</v>
      </c>
      <c r="AC15" s="62">
        <f>IFERROR(IF(R15="Impacto",(M15-(+M15*U15)),IF(R15="Probabilidad",M15,"")),"")</f>
        <v>0.6</v>
      </c>
      <c r="AD15" s="65" t="str">
        <f t="shared" ref="AD15:AD18" si="5">IFERROR(IF(OR(AND(Z15="Muy Baja",AB15="Leve"),AND(Z15="Muy Baja",AB15="Menor"),AND(Z15="Baja",AB15="Leve")),"Bajo",IF(OR(AND(Z15="Muy baja",AB15="Moderado"),AND(Z15="Baja",AB15="Menor"),AND(Z15="Baja",AB15="Moderado"),AND(Z15="Media",AB15="Leve"),AND(Z15="Media",AB15="Menor"),AND(Z15="Media",AB15="Moderado"),AND(Z15="Alta",AB15="Leve"),AND(Z15="Alta",AB15="Menor")),"Moderado",IF(OR(AND(Z15="Muy Baja",AB15="Mayor"),AND(Z15="Baja",AB15="Mayor"),AND(Z15="Media",AB15="Mayor"),AND(Z15="Alta",AB15="Moderado"),AND(Z15="Alta",AB15="Mayor"),AND(Z15="Muy Alta",AB15="Leve"),AND(Z15="Muy Alta",AB15="Menor"),AND(Z15="Muy Alta",AB15="Moderado"),AND(Z15="Muy Alta",AB15="Mayor")),"Alto",IF(OR(AND(Z15="Muy Baja",AB15="Catastrófico"),AND(Z15="Baja",AB15="Catastrófico"),AND(Z15="Media",AB15="Catastrófico"),AND(Z15="Alta",AB15="Catastrófico"),AND(Z15="Muy Alta",AB15="Catastrófico")),"Extremo","")))),"")</f>
        <v>Moderado</v>
      </c>
      <c r="AE15" s="61" t="s">
        <v>68</v>
      </c>
      <c r="AF15" s="488"/>
      <c r="AG15" s="488"/>
      <c r="AH15" s="490"/>
      <c r="AI15" s="490"/>
      <c r="AJ15" s="490"/>
      <c r="AK15" s="492"/>
      <c r="AL15" s="110"/>
    </row>
    <row r="16" spans="1:38" x14ac:dyDescent="0.3">
      <c r="A16" s="475"/>
      <c r="B16" s="476"/>
      <c r="C16" s="567"/>
      <c r="D16" s="567"/>
      <c r="E16" s="568"/>
      <c r="F16" s="476"/>
      <c r="G16" s="474"/>
      <c r="H16" s="473"/>
      <c r="I16" s="470"/>
      <c r="J16" s="479"/>
      <c r="K16" s="470">
        <f>IF(NOT(ISERROR(MATCH(J16,_xlfn.ANCHORARRAY(#REF!),0))),#REF!&amp;"Por favor no seleccionar los criterios de impacto",J16)</f>
        <v>0</v>
      </c>
      <c r="L16" s="473"/>
      <c r="M16" s="470"/>
      <c r="N16" s="482"/>
      <c r="O16" s="57">
        <v>2</v>
      </c>
      <c r="P16" s="58"/>
      <c r="Q16" s="126"/>
      <c r="R16" s="60" t="str">
        <f t="shared" si="0"/>
        <v/>
      </c>
      <c r="S16" s="61"/>
      <c r="T16" s="61"/>
      <c r="U16" s="62" t="str">
        <f t="shared" si="1"/>
        <v/>
      </c>
      <c r="V16" s="61"/>
      <c r="W16" s="61"/>
      <c r="X16" s="61"/>
      <c r="Y16" s="63" t="str">
        <f>IFERROR(IF(AND(R15="Probabilidad",R16="Probabilidad"),(AA15-(+AA15*U16)),IF(R16="Probabilidad",(I15-(+I15*U16)),IF(R16="Impacto",AA15,""))),"")</f>
        <v/>
      </c>
      <c r="Z16" s="64" t="str">
        <f t="shared" si="2"/>
        <v/>
      </c>
      <c r="AA16" s="62" t="str">
        <f t="shared" si="3"/>
        <v/>
      </c>
      <c r="AB16" s="64" t="str">
        <f t="shared" si="4"/>
        <v/>
      </c>
      <c r="AC16" s="62" t="str">
        <f>IFERROR(IF(AND(R15="Impacto",R16="Impacto"),(AC13-(+AC13*U16)),IF(R16="Impacto",($M$15-(+$M$15*U16)),IF(R16="Probabilidad",AC13,""))),"")</f>
        <v/>
      </c>
      <c r="AD16" s="65" t="str">
        <f t="shared" si="5"/>
        <v/>
      </c>
      <c r="AE16" s="61"/>
      <c r="AF16" s="489"/>
      <c r="AG16" s="489"/>
      <c r="AH16" s="491"/>
      <c r="AI16" s="491"/>
      <c r="AJ16" s="491"/>
      <c r="AK16" s="493"/>
      <c r="AL16" s="52"/>
    </row>
    <row r="17" spans="1:38" ht="158.4" x14ac:dyDescent="0.3">
      <c r="A17" s="475">
        <v>2</v>
      </c>
      <c r="B17" s="476" t="s">
        <v>230</v>
      </c>
      <c r="C17" s="579" t="s">
        <v>898</v>
      </c>
      <c r="D17" s="579" t="s">
        <v>899</v>
      </c>
      <c r="E17" s="580" t="s">
        <v>900</v>
      </c>
      <c r="F17" s="476" t="s">
        <v>59</v>
      </c>
      <c r="G17" s="493">
        <v>500</v>
      </c>
      <c r="H17" s="473" t="str">
        <f>IF(G17&lt;=0,"",IF(G17&lt;=2,"Muy Baja",IF(G17&lt;=24,"Baja",IF(G17&lt;=500,"Media",IF(G17&lt;=5000,"Alta","Muy Alta")))))</f>
        <v>Media</v>
      </c>
      <c r="I17" s="470">
        <f>IF(H17="","",IF(H17="Muy Baja",0.2,IF(H17="Baja",0.4,IF(H17="Media",0.6,IF(H17="Alta",0.8,IF(H17="Muy Alta",1,))))))</f>
        <v>0.6</v>
      </c>
      <c r="J17" s="479" t="s">
        <v>142</v>
      </c>
      <c r="K17" s="470" t="str">
        <f>IF(NOT(ISERROR(MATCH(J17,'[2]Tabla Impacto'!$B$221:$B$223,0))),'[2]Tabla Impacto'!$F$223&amp;"Por favor no seleccionar los criterios de impacto(Afectación Económica o presupuestal y Pérdida Reputacional)",J17)</f>
        <v xml:space="preserve">     El riesgo afecta la imagen de la entidad con algunos usuarios de relevancia frente al logro de los objetivos</v>
      </c>
      <c r="L17" s="473" t="str">
        <f>IF(OR(K17='[2]Tabla Impacto'!$C$11,K17='[2]Tabla Impacto'!$D$11),"Leve",IF(OR(K17='[2]Tabla Impacto'!$C$12,K17='[2]Tabla Impacto'!$D$12),"Menor",IF(OR(K17='[2]Tabla Impacto'!$C$13,K17='[2]Tabla Impacto'!$D$13),"Moderado",IF(OR(K17='[2]Tabla Impacto'!$C$14,K17='[2]Tabla Impacto'!$D$14),"Mayor",IF(OR(K17='[2]Tabla Impacto'!$C$15,K17='[2]Tabla Impacto'!$D$15),"Catastrófico","")))))</f>
        <v>Moderado</v>
      </c>
      <c r="M17" s="470">
        <f>IF(L17="","",IF(L17="Leve",0.2,IF(L17="Menor",0.4,IF(L17="Moderado",0.6,IF(L17="Mayor",0.8,IF(L17="Catastrófico",1,))))))</f>
        <v>0.6</v>
      </c>
      <c r="N17" s="482" t="str">
        <f>IF(OR(AND(H17="Muy Baja",L17="Leve"),AND(H17="Muy Baja",L17="Menor"),AND(H17="Baja",L17="Leve")),"Bajo",IF(OR(AND(H17="Muy baja",L17="Moderado"),AND(H17="Baja",L17="Menor"),AND(H17="Baja",L17="Moderado"),AND(H17="Media",L17="Leve"),AND(H17="Media",L17="Menor"),AND(H17="Media",L17="Moderado"),AND(H17="Alta",L17="Leve"),AND(H17="Alta",L17="Menor")),"Moderado",IF(OR(AND(H17="Muy Baja",L17="Mayor"),AND(H17="Baja",L17="Mayor"),AND(H17="Media",L17="Mayor"),AND(H17="Alta",L17="Moderado"),AND(H17="Alta",L17="Mayor"),AND(H17="Muy Alta",L17="Leve"),AND(H17="Muy Alta",L17="Menor"),AND(H17="Muy Alta",L17="Moderado"),AND(H17="Muy Alta",L17="Mayor")),"Alto",IF(OR(AND(H17="Muy Baja",L17="Catastrófico"),AND(H17="Baja",L17="Catastrófico"),AND(H17="Media",L17="Catastrófico"),AND(H17="Alta",L17="Catastrófico"),AND(H17="Muy Alta",L17="Catastrófico")),"Extremo",""))))</f>
        <v>Moderado</v>
      </c>
      <c r="O17" s="57">
        <v>1</v>
      </c>
      <c r="P17" s="58" t="s">
        <v>901</v>
      </c>
      <c r="Q17" s="126" t="s">
        <v>902</v>
      </c>
      <c r="R17" s="60" t="str">
        <f t="shared" si="0"/>
        <v>Probabilidad</v>
      </c>
      <c r="S17" s="61" t="s">
        <v>63</v>
      </c>
      <c r="T17" s="61" t="s">
        <v>64</v>
      </c>
      <c r="U17" s="62" t="str">
        <f t="shared" si="1"/>
        <v>40%</v>
      </c>
      <c r="V17" s="61" t="s">
        <v>95</v>
      </c>
      <c r="W17" s="61" t="s">
        <v>66</v>
      </c>
      <c r="X17" s="61" t="s">
        <v>67</v>
      </c>
      <c r="Y17" s="63">
        <f>IFERROR(IF(R17="Probabilidad",(I17-(+I17*U17)),IF(R17="Impacto",I17,"")),"")</f>
        <v>0.36</v>
      </c>
      <c r="Z17" s="64" t="str">
        <f t="shared" si="2"/>
        <v>Baja</v>
      </c>
      <c r="AA17" s="62">
        <f t="shared" si="3"/>
        <v>0.36</v>
      </c>
      <c r="AB17" s="64" t="str">
        <f t="shared" si="4"/>
        <v>Moderado</v>
      </c>
      <c r="AC17" s="62">
        <f>IFERROR(IF(R17="Impacto",(M17-(+M17*U17)),IF(R17="Probabilidad",M17,"")),"")</f>
        <v>0.6</v>
      </c>
      <c r="AD17" s="65" t="str">
        <f t="shared" si="5"/>
        <v>Moderado</v>
      </c>
      <c r="AE17" s="61" t="s">
        <v>68</v>
      </c>
      <c r="AF17" s="488"/>
      <c r="AG17" s="488"/>
      <c r="AH17" s="490"/>
      <c r="AI17" s="490"/>
      <c r="AJ17" s="490"/>
      <c r="AK17" s="492"/>
      <c r="AL17" s="52"/>
    </row>
    <row r="18" spans="1:38" ht="105.6" x14ac:dyDescent="0.3">
      <c r="A18" s="475"/>
      <c r="B18" s="476"/>
      <c r="C18" s="567"/>
      <c r="D18" s="567"/>
      <c r="E18" s="568"/>
      <c r="F18" s="476"/>
      <c r="G18" s="474"/>
      <c r="H18" s="473"/>
      <c r="I18" s="470"/>
      <c r="J18" s="479"/>
      <c r="K18" s="470">
        <f>IF(NOT(ISERROR(MATCH(J18,_xlfn.ANCHORARRAY(#REF!),0))),#REF!&amp;"Por favor no seleccionar los criterios de impacto",J18)</f>
        <v>0</v>
      </c>
      <c r="L18" s="473"/>
      <c r="M18" s="470"/>
      <c r="N18" s="482"/>
      <c r="O18" s="57">
        <v>2</v>
      </c>
      <c r="P18" s="58" t="s">
        <v>903</v>
      </c>
      <c r="Q18" s="126" t="s">
        <v>904</v>
      </c>
      <c r="R18" s="60" t="str">
        <f t="shared" si="0"/>
        <v>Probabilidad</v>
      </c>
      <c r="S18" s="61" t="s">
        <v>63</v>
      </c>
      <c r="T18" s="61" t="s">
        <v>64</v>
      </c>
      <c r="U18" s="62" t="str">
        <f t="shared" si="1"/>
        <v>40%</v>
      </c>
      <c r="V18" s="61" t="s">
        <v>95</v>
      </c>
      <c r="W18" s="61" t="s">
        <v>66</v>
      </c>
      <c r="X18" s="61" t="s">
        <v>67</v>
      </c>
      <c r="Y18" s="63">
        <f>IFERROR(IF(AND(R17="Probabilidad",R18="Probabilidad"),(AA17-(+AA17*U18)),IF(R18="Probabilidad",(I17-(+I17*U18)),IF(R18="Impacto",AA17,""))),"")</f>
        <v>0.216</v>
      </c>
      <c r="Z18" s="64" t="str">
        <f t="shared" si="2"/>
        <v>Baja</v>
      </c>
      <c r="AA18" s="62">
        <f t="shared" si="3"/>
        <v>0.216</v>
      </c>
      <c r="AB18" s="64" t="str">
        <f t="shared" si="4"/>
        <v>Moderado</v>
      </c>
      <c r="AC18" s="62">
        <f>IFERROR(IF(AND(R17="Impacto",R18="Impacto"),(AC17-(+AC17*U18)),IF(R18="Impacto",($M$17-(+$M$17*U18)),IF(R18="Probabilidad",AC17,""))),"")</f>
        <v>0.6</v>
      </c>
      <c r="AD18" s="65" t="str">
        <f t="shared" si="5"/>
        <v>Moderado</v>
      </c>
      <c r="AE18" s="61" t="s">
        <v>68</v>
      </c>
      <c r="AF18" s="489"/>
      <c r="AG18" s="489"/>
      <c r="AH18" s="491"/>
      <c r="AI18" s="491"/>
      <c r="AJ18" s="491"/>
      <c r="AK18" s="493"/>
      <c r="AL18" s="52"/>
    </row>
    <row r="19" spans="1:38" x14ac:dyDescent="0.3">
      <c r="A19" s="82"/>
      <c r="B19" s="298"/>
      <c r="C19" s="298"/>
      <c r="D19" s="298"/>
      <c r="E19" s="298"/>
      <c r="F19" s="298"/>
      <c r="G19" s="298"/>
      <c r="H19" s="298"/>
      <c r="I19" s="298"/>
      <c r="J19" s="298"/>
      <c r="K19" s="298"/>
      <c r="L19" s="298"/>
      <c r="M19" s="298"/>
      <c r="N19" s="298"/>
      <c r="O19" s="298"/>
      <c r="P19" s="298"/>
      <c r="Q19" s="298"/>
      <c r="R19" s="298"/>
      <c r="S19" s="298"/>
      <c r="T19" s="298"/>
      <c r="U19" s="298"/>
      <c r="V19" s="298"/>
      <c r="W19" s="298"/>
      <c r="X19" s="298"/>
      <c r="Y19" s="299"/>
      <c r="Z19" s="298"/>
      <c r="AA19" s="298"/>
      <c r="AB19" s="298"/>
      <c r="AC19" s="298"/>
      <c r="AD19" s="298"/>
      <c r="AE19" s="298"/>
      <c r="AF19" s="298"/>
      <c r="AG19" s="298"/>
      <c r="AH19" s="298"/>
      <c r="AI19" s="298"/>
      <c r="AJ19" s="298"/>
      <c r="AK19" s="298"/>
      <c r="AL19" s="83"/>
    </row>
    <row r="20" spans="1:38" x14ac:dyDescent="0.3">
      <c r="A20" s="82"/>
      <c r="B20" s="82"/>
      <c r="C20" s="82"/>
      <c r="D20" s="82"/>
      <c r="E20" s="83"/>
      <c r="F20" s="84"/>
      <c r="G20" s="83"/>
      <c r="H20" s="83"/>
      <c r="I20" s="83"/>
      <c r="J20" s="83"/>
      <c r="K20" s="83"/>
      <c r="L20" s="83"/>
      <c r="M20" s="83"/>
      <c r="N20" s="83"/>
      <c r="O20" s="83"/>
      <c r="P20" s="83"/>
      <c r="Q20" s="83"/>
      <c r="R20" s="83"/>
      <c r="S20" s="83"/>
      <c r="T20" s="83"/>
      <c r="U20" s="83"/>
      <c r="V20" s="83"/>
      <c r="W20" s="83"/>
      <c r="X20" s="83"/>
      <c r="Y20" s="85"/>
      <c r="Z20" s="83"/>
      <c r="AA20" s="83"/>
      <c r="AB20" s="83"/>
      <c r="AC20" s="83"/>
      <c r="AD20" s="83"/>
      <c r="AE20" s="83"/>
      <c r="AF20" s="83"/>
      <c r="AG20" s="83"/>
      <c r="AH20" s="83"/>
      <c r="AI20" s="83"/>
      <c r="AJ20" s="83"/>
      <c r="AK20" s="83"/>
      <c r="AL20" s="83"/>
    </row>
    <row r="21" spans="1:38" x14ac:dyDescent="0.3">
      <c r="A21" s="82"/>
      <c r="B21" s="82"/>
      <c r="C21" s="82"/>
      <c r="D21" s="82"/>
      <c r="E21" s="83"/>
      <c r="F21" s="84"/>
      <c r="G21" s="83"/>
      <c r="H21" s="83"/>
      <c r="I21" s="83"/>
      <c r="J21" s="83"/>
      <c r="K21" s="83"/>
      <c r="L21" s="83"/>
      <c r="M21" s="83"/>
      <c r="N21" s="83"/>
      <c r="O21" s="83"/>
      <c r="P21" s="83"/>
      <c r="Q21" s="83"/>
      <c r="R21" s="83"/>
      <c r="S21" s="83"/>
      <c r="T21" s="83"/>
      <c r="U21" s="83"/>
      <c r="V21" s="83"/>
      <c r="W21" s="83"/>
      <c r="X21" s="83"/>
      <c r="Y21" s="85"/>
      <c r="Z21" s="83"/>
      <c r="AA21" s="83"/>
      <c r="AB21" s="83"/>
      <c r="AC21" s="83"/>
      <c r="AD21" s="83"/>
      <c r="AE21" s="83"/>
      <c r="AF21" s="83"/>
      <c r="AG21" s="83"/>
      <c r="AH21" s="83"/>
      <c r="AI21" s="83"/>
      <c r="AJ21" s="83"/>
      <c r="AK21" s="83"/>
      <c r="AL21" s="83"/>
    </row>
    <row r="22" spans="1:38" x14ac:dyDescent="0.3">
      <c r="A22" s="82"/>
      <c r="B22" s="82"/>
      <c r="C22" s="82"/>
      <c r="D22" s="82"/>
      <c r="E22" s="83"/>
      <c r="F22" s="84"/>
      <c r="G22" s="83"/>
      <c r="H22" s="83"/>
      <c r="I22" s="83"/>
      <c r="J22" s="83"/>
      <c r="K22" s="83"/>
      <c r="L22" s="83"/>
      <c r="M22" s="83"/>
      <c r="N22" s="83"/>
      <c r="O22" s="83"/>
      <c r="P22" s="83"/>
      <c r="Q22" s="83"/>
      <c r="R22" s="83"/>
      <c r="S22" s="83"/>
      <c r="T22" s="83"/>
      <c r="U22" s="83"/>
      <c r="V22" s="83"/>
      <c r="W22" s="83"/>
      <c r="X22" s="83"/>
      <c r="Y22" s="85"/>
      <c r="Z22" s="83"/>
      <c r="AA22" s="83"/>
      <c r="AB22" s="83"/>
      <c r="AC22" s="83"/>
      <c r="AD22" s="83"/>
      <c r="AE22" s="83"/>
      <c r="AF22" s="83"/>
      <c r="AG22" s="83"/>
      <c r="AH22" s="83"/>
      <c r="AI22" s="83"/>
      <c r="AJ22" s="83"/>
      <c r="AK22" s="83"/>
      <c r="AL22" s="83"/>
    </row>
    <row r="23" spans="1:38" x14ac:dyDescent="0.3">
      <c r="A23" s="82"/>
      <c r="B23" s="82"/>
      <c r="C23" s="82"/>
      <c r="D23" s="82"/>
      <c r="E23" s="83"/>
      <c r="F23" s="84"/>
      <c r="G23" s="83"/>
      <c r="H23" s="83"/>
      <c r="I23" s="83"/>
      <c r="J23" s="83"/>
      <c r="K23" s="83"/>
      <c r="L23" s="83"/>
      <c r="M23" s="83"/>
      <c r="N23" s="83"/>
      <c r="O23" s="83"/>
      <c r="P23" s="83"/>
      <c r="Q23" s="83"/>
      <c r="R23" s="83"/>
      <c r="S23" s="83"/>
      <c r="T23" s="83"/>
      <c r="U23" s="83"/>
      <c r="V23" s="83"/>
      <c r="W23" s="83"/>
      <c r="X23" s="83"/>
      <c r="Y23" s="85"/>
      <c r="Z23" s="83"/>
      <c r="AA23" s="83"/>
      <c r="AB23" s="83"/>
      <c r="AC23" s="83"/>
      <c r="AD23" s="83"/>
      <c r="AE23" s="83"/>
      <c r="AF23" s="83"/>
      <c r="AG23" s="83"/>
      <c r="AH23" s="83"/>
      <c r="AI23" s="83"/>
      <c r="AJ23" s="83"/>
      <c r="AK23" s="83"/>
      <c r="AL23" s="83"/>
    </row>
    <row r="24" spans="1:38" x14ac:dyDescent="0.3">
      <c r="A24" s="82"/>
      <c r="B24" s="82"/>
      <c r="C24" s="86" t="s">
        <v>226</v>
      </c>
      <c r="D24" s="87"/>
      <c r="E24" s="391" t="s">
        <v>26</v>
      </c>
      <c r="F24" s="84"/>
      <c r="G24" s="83"/>
      <c r="H24" s="83"/>
      <c r="I24" s="83"/>
      <c r="J24" s="83"/>
      <c r="K24" s="83"/>
      <c r="L24" s="83"/>
      <c r="M24" s="83"/>
      <c r="N24" s="83"/>
      <c r="O24" s="83"/>
      <c r="P24" s="83"/>
      <c r="Q24" s="83"/>
      <c r="R24" s="83"/>
      <c r="S24" s="83"/>
      <c r="T24" s="83"/>
      <c r="U24" s="83"/>
      <c r="V24" s="83"/>
      <c r="W24" s="83"/>
      <c r="X24" s="83"/>
      <c r="Y24" s="85"/>
      <c r="Z24" s="83"/>
      <c r="AA24" s="83"/>
      <c r="AB24" s="83"/>
      <c r="AC24" s="83"/>
      <c r="AD24" s="83"/>
      <c r="AE24" s="83"/>
      <c r="AF24" s="83"/>
      <c r="AG24" s="83"/>
      <c r="AH24" s="83"/>
      <c r="AI24" s="83"/>
      <c r="AJ24" s="83"/>
      <c r="AK24" s="83"/>
      <c r="AL24" s="83"/>
    </row>
    <row r="25" spans="1:38" x14ac:dyDescent="0.3">
      <c r="A25" s="82"/>
      <c r="B25" s="82"/>
      <c r="C25" s="87" t="s">
        <v>227</v>
      </c>
      <c r="D25" s="87"/>
      <c r="E25" s="391"/>
      <c r="F25" s="84"/>
      <c r="G25" s="83"/>
      <c r="H25" s="83"/>
      <c r="I25" s="83"/>
      <c r="J25" s="83"/>
      <c r="K25" s="83"/>
      <c r="L25" s="83"/>
      <c r="M25" s="83"/>
      <c r="N25" s="83"/>
      <c r="O25" s="83"/>
      <c r="P25" s="83"/>
      <c r="Q25" s="83"/>
      <c r="R25" s="83"/>
      <c r="S25" s="83"/>
      <c r="T25" s="83"/>
      <c r="U25" s="83"/>
      <c r="V25" s="83"/>
      <c r="W25" s="83"/>
      <c r="X25" s="83"/>
      <c r="Y25" s="85"/>
      <c r="Z25" s="83"/>
      <c r="AA25" s="83"/>
      <c r="AB25" s="83"/>
      <c r="AC25" s="83"/>
      <c r="AD25" s="83"/>
      <c r="AE25" s="83"/>
      <c r="AF25" s="83"/>
      <c r="AG25" s="83"/>
      <c r="AH25" s="83"/>
      <c r="AI25" s="83"/>
      <c r="AJ25" s="83"/>
      <c r="AK25" s="83"/>
      <c r="AL25" s="83"/>
    </row>
    <row r="26" spans="1:38" x14ac:dyDescent="0.3">
      <c r="A26" s="82"/>
      <c r="B26" s="82"/>
      <c r="C26" s="87" t="s">
        <v>89</v>
      </c>
      <c r="D26" s="87"/>
      <c r="E26" s="87" t="s">
        <v>59</v>
      </c>
      <c r="F26" s="84"/>
      <c r="G26" s="83"/>
      <c r="H26" s="83"/>
      <c r="I26" s="83"/>
      <c r="J26" s="83"/>
      <c r="K26" s="83"/>
      <c r="L26" s="83"/>
      <c r="M26" s="83"/>
      <c r="N26" s="83"/>
      <c r="O26" s="83"/>
      <c r="P26" s="83"/>
      <c r="Q26" s="83"/>
      <c r="R26" s="83"/>
      <c r="S26" s="83"/>
      <c r="T26" s="83"/>
      <c r="U26" s="83"/>
      <c r="V26" s="83"/>
      <c r="W26" s="83"/>
      <c r="X26" s="83"/>
      <c r="Y26" s="85"/>
      <c r="Z26" s="83"/>
      <c r="AA26" s="83"/>
      <c r="AB26" s="83"/>
      <c r="AC26" s="83"/>
      <c r="AD26" s="83"/>
      <c r="AE26" s="83"/>
      <c r="AF26" s="83"/>
      <c r="AG26" s="83"/>
      <c r="AH26" s="83"/>
      <c r="AI26" s="83"/>
      <c r="AJ26" s="83"/>
      <c r="AK26" s="83"/>
      <c r="AL26" s="83"/>
    </row>
    <row r="27" spans="1:38" x14ac:dyDescent="0.3">
      <c r="A27" s="82"/>
      <c r="B27" s="82"/>
      <c r="C27" s="87" t="s">
        <v>55</v>
      </c>
      <c r="D27" s="87"/>
      <c r="E27" s="87" t="s">
        <v>131</v>
      </c>
      <c r="F27" s="84"/>
      <c r="G27" s="83"/>
      <c r="H27" s="83"/>
      <c r="I27" s="83"/>
      <c r="J27" s="83"/>
      <c r="K27" s="83"/>
      <c r="L27" s="83"/>
      <c r="M27" s="83"/>
      <c r="N27" s="83"/>
      <c r="O27" s="83"/>
      <c r="P27" s="83"/>
      <c r="Q27" s="83"/>
      <c r="R27" s="83"/>
      <c r="S27" s="83"/>
      <c r="T27" s="83"/>
      <c r="U27" s="83"/>
      <c r="V27" s="83"/>
      <c r="W27" s="83"/>
      <c r="X27" s="83"/>
      <c r="Y27" s="85"/>
      <c r="Z27" s="83"/>
      <c r="AA27" s="83"/>
      <c r="AB27" s="83"/>
      <c r="AC27" s="83"/>
      <c r="AD27" s="83"/>
      <c r="AE27" s="83"/>
      <c r="AF27" s="83"/>
      <c r="AG27" s="83"/>
      <c r="AH27" s="83"/>
      <c r="AI27" s="83"/>
      <c r="AJ27" s="83"/>
      <c r="AK27" s="83"/>
      <c r="AL27" s="83"/>
    </row>
    <row r="28" spans="1:38" x14ac:dyDescent="0.3">
      <c r="A28" s="82"/>
      <c r="B28" s="82"/>
      <c r="C28" s="87" t="s">
        <v>168</v>
      </c>
      <c r="D28" s="87"/>
      <c r="E28" s="87" t="s">
        <v>80</v>
      </c>
      <c r="F28" s="84"/>
      <c r="G28" s="83"/>
      <c r="H28" s="83"/>
      <c r="I28" s="83"/>
      <c r="J28" s="83"/>
      <c r="K28" s="83"/>
      <c r="L28" s="83"/>
      <c r="M28" s="83"/>
      <c r="N28" s="83"/>
      <c r="O28" s="83"/>
      <c r="P28" s="83"/>
      <c r="Q28" s="83"/>
      <c r="R28" s="83"/>
      <c r="S28" s="83"/>
      <c r="T28" s="83"/>
      <c r="U28" s="83"/>
      <c r="V28" s="83"/>
      <c r="W28" s="83"/>
      <c r="X28" s="83"/>
      <c r="Y28" s="85"/>
      <c r="Z28" s="83"/>
      <c r="AA28" s="83"/>
      <c r="AB28" s="83"/>
      <c r="AC28" s="83"/>
      <c r="AD28" s="83"/>
      <c r="AE28" s="83"/>
      <c r="AF28" s="83"/>
      <c r="AG28" s="83"/>
      <c r="AH28" s="83"/>
      <c r="AI28" s="83"/>
      <c r="AJ28" s="83"/>
      <c r="AK28" s="83"/>
      <c r="AL28" s="83"/>
    </row>
    <row r="29" spans="1:38" x14ac:dyDescent="0.3">
      <c r="A29" s="82"/>
      <c r="B29" s="82"/>
      <c r="C29" s="87" t="s">
        <v>228</v>
      </c>
      <c r="D29" s="87"/>
      <c r="E29" s="87" t="s">
        <v>229</v>
      </c>
      <c r="F29" s="84"/>
      <c r="G29" s="83"/>
      <c r="H29" s="83"/>
      <c r="I29" s="83"/>
      <c r="J29" s="83"/>
      <c r="K29" s="83"/>
      <c r="L29" s="83"/>
      <c r="M29" s="83"/>
      <c r="N29" s="83"/>
      <c r="O29" s="83"/>
      <c r="P29" s="83"/>
      <c r="Q29" s="83"/>
      <c r="R29" s="83"/>
      <c r="S29" s="83"/>
      <c r="T29" s="83"/>
      <c r="U29" s="83"/>
      <c r="V29" s="83"/>
      <c r="W29" s="83"/>
      <c r="X29" s="83"/>
      <c r="Y29" s="85"/>
      <c r="Z29" s="83"/>
      <c r="AA29" s="83"/>
      <c r="AB29" s="83"/>
      <c r="AC29" s="83"/>
      <c r="AD29" s="83"/>
      <c r="AE29" s="83"/>
      <c r="AF29" s="83"/>
      <c r="AG29" s="83"/>
      <c r="AH29" s="83"/>
      <c r="AI29" s="83"/>
      <c r="AJ29" s="83"/>
      <c r="AK29" s="83"/>
      <c r="AL29" s="83"/>
    </row>
    <row r="30" spans="1:38" x14ac:dyDescent="0.3">
      <c r="A30" s="82"/>
      <c r="B30" s="82"/>
      <c r="C30" s="87" t="s">
        <v>230</v>
      </c>
      <c r="D30" s="87"/>
      <c r="E30" s="87" t="s">
        <v>231</v>
      </c>
      <c r="F30" s="84"/>
      <c r="G30" s="83"/>
      <c r="H30" s="83"/>
      <c r="I30" s="83"/>
      <c r="J30" s="83"/>
      <c r="K30" s="83"/>
      <c r="L30" s="83"/>
      <c r="M30" s="83"/>
      <c r="N30" s="83"/>
      <c r="O30" s="83"/>
      <c r="P30" s="83"/>
      <c r="Q30" s="83"/>
      <c r="R30" s="83"/>
      <c r="S30" s="83"/>
      <c r="T30" s="83"/>
      <c r="U30" s="83"/>
      <c r="V30" s="83"/>
      <c r="W30" s="83"/>
      <c r="X30" s="83"/>
      <c r="Y30" s="85"/>
      <c r="Z30" s="83"/>
      <c r="AA30" s="83"/>
      <c r="AB30" s="83"/>
      <c r="AC30" s="83"/>
      <c r="AD30" s="83"/>
      <c r="AE30" s="83"/>
      <c r="AF30" s="83"/>
      <c r="AG30" s="83"/>
      <c r="AH30" s="83"/>
      <c r="AI30" s="83"/>
      <c r="AJ30" s="83"/>
      <c r="AK30" s="83"/>
      <c r="AL30" s="83"/>
    </row>
    <row r="31" spans="1:38" x14ac:dyDescent="0.3">
      <c r="A31" s="82"/>
      <c r="B31" s="82"/>
      <c r="C31" s="87"/>
      <c r="D31" s="87"/>
      <c r="E31" s="87" t="s">
        <v>197</v>
      </c>
      <c r="F31" s="84"/>
      <c r="G31" s="83"/>
      <c r="H31" s="83"/>
      <c r="I31" s="83"/>
      <c r="J31" s="83"/>
      <c r="K31" s="83"/>
      <c r="L31" s="83"/>
      <c r="M31" s="83"/>
      <c r="N31" s="83"/>
      <c r="O31" s="83"/>
      <c r="P31" s="83"/>
      <c r="Q31" s="83"/>
      <c r="R31" s="83"/>
      <c r="S31" s="83"/>
      <c r="T31" s="83"/>
      <c r="U31" s="83"/>
      <c r="V31" s="83"/>
      <c r="W31" s="83"/>
      <c r="X31" s="83"/>
      <c r="Y31" s="85"/>
      <c r="Z31" s="83"/>
      <c r="AA31" s="83"/>
      <c r="AB31" s="83"/>
      <c r="AC31" s="83"/>
      <c r="AD31" s="83"/>
      <c r="AE31" s="83"/>
      <c r="AF31" s="83"/>
      <c r="AG31" s="83"/>
      <c r="AH31" s="83"/>
      <c r="AI31" s="83"/>
      <c r="AJ31" s="83"/>
      <c r="AK31" s="83"/>
      <c r="AL31" s="83"/>
    </row>
    <row r="32" spans="1:38" x14ac:dyDescent="0.3">
      <c r="A32" s="82"/>
      <c r="B32" s="82"/>
      <c r="C32" s="87"/>
      <c r="D32" s="87"/>
      <c r="E32" s="87" t="s">
        <v>154</v>
      </c>
      <c r="F32" s="84"/>
      <c r="G32" s="83"/>
      <c r="H32" s="83"/>
      <c r="I32" s="83"/>
      <c r="J32" s="83"/>
      <c r="K32" s="83"/>
      <c r="L32" s="83"/>
      <c r="M32" s="83"/>
      <c r="N32" s="83"/>
      <c r="O32" s="83"/>
      <c r="P32" s="83"/>
      <c r="Q32" s="83"/>
      <c r="R32" s="83"/>
      <c r="S32" s="83"/>
      <c r="T32" s="83"/>
      <c r="U32" s="83"/>
      <c r="V32" s="83"/>
      <c r="W32" s="83"/>
      <c r="X32" s="83"/>
      <c r="Y32" s="85"/>
      <c r="Z32" s="83"/>
      <c r="AA32" s="83"/>
      <c r="AB32" s="83"/>
      <c r="AC32" s="83"/>
      <c r="AD32" s="83"/>
      <c r="AE32" s="83"/>
      <c r="AF32" s="83"/>
      <c r="AG32" s="83"/>
      <c r="AH32" s="83"/>
      <c r="AI32" s="83"/>
      <c r="AJ32" s="83"/>
      <c r="AK32" s="83"/>
      <c r="AL32" s="83"/>
    </row>
    <row r="33" spans="1:38" x14ac:dyDescent="0.3">
      <c r="A33" s="82"/>
      <c r="B33" s="82"/>
      <c r="C33" s="87"/>
      <c r="D33" s="87"/>
      <c r="E33" s="87" t="s">
        <v>232</v>
      </c>
      <c r="F33" s="84"/>
      <c r="G33" s="83"/>
      <c r="H33" s="83"/>
      <c r="I33" s="83"/>
      <c r="J33" s="83"/>
      <c r="K33" s="83"/>
      <c r="L33" s="83"/>
      <c r="M33" s="83"/>
      <c r="N33" s="83"/>
      <c r="O33" s="83"/>
      <c r="P33" s="83"/>
      <c r="Q33" s="83"/>
      <c r="R33" s="83"/>
      <c r="S33" s="83"/>
      <c r="T33" s="83"/>
      <c r="U33" s="83"/>
      <c r="V33" s="83"/>
      <c r="W33" s="83"/>
      <c r="X33" s="83"/>
      <c r="Y33" s="85"/>
      <c r="Z33" s="83"/>
      <c r="AA33" s="83"/>
      <c r="AB33" s="83"/>
      <c r="AC33" s="83"/>
      <c r="AD33" s="83"/>
      <c r="AE33" s="83"/>
      <c r="AF33" s="83"/>
      <c r="AG33" s="83"/>
      <c r="AH33" s="83"/>
      <c r="AI33" s="83"/>
      <c r="AJ33" s="83"/>
      <c r="AK33" s="83"/>
      <c r="AL33" s="83"/>
    </row>
    <row r="34" spans="1:38" x14ac:dyDescent="0.3">
      <c r="A34" s="82"/>
      <c r="B34" s="82"/>
      <c r="C34" s="87"/>
      <c r="D34" s="87"/>
      <c r="E34" s="87" t="s">
        <v>233</v>
      </c>
      <c r="F34" s="84"/>
      <c r="G34" s="83"/>
      <c r="H34" s="83"/>
      <c r="I34" s="83"/>
      <c r="J34" s="83"/>
      <c r="K34" s="83"/>
      <c r="L34" s="83"/>
      <c r="M34" s="83"/>
      <c r="N34" s="83"/>
      <c r="O34" s="83"/>
      <c r="P34" s="83"/>
      <c r="Q34" s="83"/>
      <c r="R34" s="83"/>
      <c r="S34" s="83"/>
      <c r="T34" s="83"/>
      <c r="U34" s="83"/>
      <c r="V34" s="83"/>
      <c r="W34" s="83"/>
      <c r="X34" s="83"/>
      <c r="Y34" s="85"/>
      <c r="Z34" s="83"/>
      <c r="AA34" s="83"/>
      <c r="AB34" s="83"/>
      <c r="AC34" s="83"/>
      <c r="AD34" s="83"/>
      <c r="AE34" s="83"/>
      <c r="AF34" s="83"/>
      <c r="AG34" s="83"/>
      <c r="AH34" s="83"/>
      <c r="AI34" s="83"/>
      <c r="AJ34" s="83"/>
      <c r="AK34" s="83"/>
      <c r="AL34" s="83"/>
    </row>
    <row r="35" spans="1:38" x14ac:dyDescent="0.3">
      <c r="A35" s="82"/>
      <c r="B35" s="82"/>
      <c r="C35" s="82"/>
      <c r="D35" s="82"/>
      <c r="E35" s="83"/>
      <c r="F35" s="84"/>
      <c r="G35" s="83"/>
      <c r="H35" s="83"/>
      <c r="I35" s="83"/>
      <c r="J35" s="83"/>
      <c r="K35" s="83"/>
      <c r="L35" s="83"/>
      <c r="M35" s="83"/>
      <c r="N35" s="83"/>
      <c r="O35" s="83"/>
      <c r="P35" s="83"/>
      <c r="Q35" s="83"/>
      <c r="R35" s="83"/>
      <c r="S35" s="83"/>
      <c r="T35" s="83"/>
      <c r="U35" s="83"/>
      <c r="V35" s="83"/>
      <c r="W35" s="83"/>
      <c r="X35" s="83"/>
      <c r="Y35" s="85"/>
      <c r="Z35" s="83"/>
      <c r="AA35" s="83"/>
      <c r="AB35" s="83"/>
      <c r="AC35" s="83"/>
      <c r="AD35" s="83"/>
      <c r="AE35" s="83"/>
      <c r="AF35" s="83"/>
      <c r="AG35" s="83"/>
      <c r="AH35" s="83"/>
      <c r="AI35" s="83"/>
      <c r="AJ35" s="83"/>
      <c r="AK35" s="83"/>
      <c r="AL35" s="83"/>
    </row>
    <row r="36" spans="1:38" x14ac:dyDescent="0.3">
      <c r="A36" s="82"/>
      <c r="B36" s="82"/>
      <c r="C36" s="82"/>
      <c r="D36" s="82"/>
      <c r="E36" s="83"/>
      <c r="F36" s="84"/>
      <c r="G36" s="83"/>
      <c r="H36" s="83"/>
      <c r="I36" s="83"/>
      <c r="J36" s="83"/>
      <c r="K36" s="83"/>
      <c r="L36" s="83"/>
      <c r="M36" s="83"/>
      <c r="N36" s="83"/>
      <c r="O36" s="83"/>
      <c r="P36" s="83"/>
      <c r="Q36" s="83"/>
      <c r="R36" s="83"/>
      <c r="S36" s="83"/>
      <c r="T36" s="83"/>
      <c r="U36" s="83"/>
      <c r="V36" s="83"/>
      <c r="W36" s="83"/>
      <c r="X36" s="83"/>
      <c r="Y36" s="85"/>
      <c r="Z36" s="83"/>
      <c r="AA36" s="83"/>
      <c r="AB36" s="83"/>
      <c r="AC36" s="83"/>
      <c r="AD36" s="83"/>
      <c r="AE36" s="83"/>
      <c r="AF36" s="83"/>
      <c r="AG36" s="83"/>
      <c r="AH36" s="83"/>
      <c r="AI36" s="83"/>
      <c r="AJ36" s="83"/>
      <c r="AK36" s="83"/>
      <c r="AL36" s="83"/>
    </row>
    <row r="37" spans="1:38" x14ac:dyDescent="0.3">
      <c r="A37" s="82"/>
      <c r="B37" s="82"/>
      <c r="C37" s="82"/>
      <c r="D37" s="82"/>
      <c r="E37" s="83"/>
      <c r="F37" s="84"/>
      <c r="G37" s="83"/>
      <c r="H37" s="83"/>
      <c r="I37" s="83"/>
      <c r="J37" s="83"/>
      <c r="K37" s="83"/>
      <c r="L37" s="83"/>
      <c r="M37" s="83"/>
      <c r="N37" s="83"/>
      <c r="O37" s="83"/>
      <c r="P37" s="83"/>
      <c r="Q37" s="83"/>
      <c r="R37" s="83"/>
      <c r="S37" s="83"/>
      <c r="T37" s="83"/>
      <c r="U37" s="83"/>
      <c r="V37" s="83"/>
      <c r="W37" s="83"/>
      <c r="X37" s="83"/>
      <c r="Y37" s="85"/>
      <c r="Z37" s="83"/>
      <c r="AA37" s="83"/>
      <c r="AB37" s="83"/>
      <c r="AC37" s="83"/>
      <c r="AD37" s="83"/>
      <c r="AE37" s="83"/>
      <c r="AF37" s="83"/>
      <c r="AG37" s="83"/>
      <c r="AH37" s="83"/>
      <c r="AI37" s="83"/>
      <c r="AJ37" s="83"/>
      <c r="AK37" s="83"/>
      <c r="AL37" s="83"/>
    </row>
    <row r="38" spans="1:38" x14ac:dyDescent="0.3">
      <c r="A38" s="82"/>
      <c r="B38" s="82"/>
      <c r="C38" s="82"/>
      <c r="D38" s="82"/>
      <c r="E38" s="83"/>
      <c r="F38" s="84"/>
      <c r="G38" s="83"/>
      <c r="H38" s="83"/>
      <c r="I38" s="83"/>
      <c r="J38" s="83"/>
      <c r="K38" s="83"/>
      <c r="L38" s="83"/>
      <c r="M38" s="83"/>
      <c r="N38" s="83"/>
      <c r="O38" s="83"/>
      <c r="P38" s="83"/>
      <c r="Q38" s="83"/>
      <c r="R38" s="83"/>
      <c r="S38" s="83"/>
      <c r="T38" s="83"/>
      <c r="U38" s="83"/>
      <c r="V38" s="83"/>
      <c r="W38" s="83"/>
      <c r="X38" s="83"/>
      <c r="Y38" s="85"/>
      <c r="Z38" s="83"/>
      <c r="AA38" s="83"/>
      <c r="AB38" s="83"/>
      <c r="AC38" s="83"/>
      <c r="AD38" s="83"/>
      <c r="AE38" s="83"/>
      <c r="AF38" s="83"/>
      <c r="AG38" s="83"/>
      <c r="AH38" s="83"/>
      <c r="AI38" s="83"/>
      <c r="AJ38" s="83"/>
      <c r="AK38" s="83"/>
      <c r="AL38" s="83"/>
    </row>
    <row r="39" spans="1:38" x14ac:dyDescent="0.3">
      <c r="A39" s="82"/>
      <c r="B39" s="82"/>
      <c r="C39" s="82"/>
      <c r="D39" s="82"/>
      <c r="E39" s="83"/>
      <c r="F39" s="84"/>
      <c r="G39" s="83"/>
      <c r="H39" s="83"/>
      <c r="I39" s="83"/>
      <c r="J39" s="83"/>
      <c r="K39" s="83"/>
      <c r="L39" s="83"/>
      <c r="M39" s="83"/>
      <c r="N39" s="83"/>
      <c r="O39" s="83"/>
      <c r="P39" s="83"/>
      <c r="Q39" s="83"/>
      <c r="R39" s="83"/>
      <c r="S39" s="83"/>
      <c r="T39" s="83"/>
      <c r="U39" s="83"/>
      <c r="V39" s="83"/>
      <c r="W39" s="83"/>
      <c r="X39" s="83"/>
      <c r="Y39" s="85"/>
      <c r="Z39" s="83"/>
      <c r="AA39" s="83"/>
      <c r="AB39" s="83"/>
      <c r="AC39" s="83"/>
      <c r="AD39" s="83"/>
      <c r="AE39" s="83"/>
      <c r="AF39" s="83"/>
      <c r="AG39" s="83"/>
      <c r="AH39" s="83"/>
      <c r="AI39" s="83"/>
      <c r="AJ39" s="83"/>
      <c r="AK39" s="83"/>
      <c r="AL39" s="83"/>
    </row>
  </sheetData>
  <mergeCells count="94">
    <mergeCell ref="O12:X12"/>
    <mergeCell ref="Y12:AE12"/>
    <mergeCell ref="AF12:AK12"/>
    <mergeCell ref="A11:B11"/>
    <mergeCell ref="C11:G11"/>
    <mergeCell ref="H11:I11"/>
    <mergeCell ref="J11:N11"/>
    <mergeCell ref="O11:P11"/>
    <mergeCell ref="Q11:AE11"/>
    <mergeCell ref="L13:L14"/>
    <mergeCell ref="A7:D9"/>
    <mergeCell ref="E7:AG7"/>
    <mergeCell ref="AH7:AK7"/>
    <mergeCell ref="E8:AG9"/>
    <mergeCell ref="AH8:AK8"/>
    <mergeCell ref="AH9:AK9"/>
    <mergeCell ref="A13:A14"/>
    <mergeCell ref="B13:B14"/>
    <mergeCell ref="C13:C14"/>
    <mergeCell ref="D13:D14"/>
    <mergeCell ref="E13:E14"/>
    <mergeCell ref="F13:F14"/>
    <mergeCell ref="AG11:AK11"/>
    <mergeCell ref="A12:G12"/>
    <mergeCell ref="H12:N12"/>
    <mergeCell ref="G13:G14"/>
    <mergeCell ref="H13:H14"/>
    <mergeCell ref="I13:I14"/>
    <mergeCell ref="J13:J14"/>
    <mergeCell ref="K13:K14"/>
    <mergeCell ref="AC13:AC14"/>
    <mergeCell ref="M13:M14"/>
    <mergeCell ref="N13:N14"/>
    <mergeCell ref="O13:O14"/>
    <mergeCell ref="P13:P14"/>
    <mergeCell ref="Q13:Q14"/>
    <mergeCell ref="R13:R14"/>
    <mergeCell ref="S13:X13"/>
    <mergeCell ref="Y13:Y14"/>
    <mergeCell ref="Z13:Z14"/>
    <mergeCell ref="AA13:AA14"/>
    <mergeCell ref="AB13:AB14"/>
    <mergeCell ref="AJ13:AJ14"/>
    <mergeCell ref="AK13:AK14"/>
    <mergeCell ref="A15:A16"/>
    <mergeCell ref="B15:B16"/>
    <mergeCell ref="C15:C16"/>
    <mergeCell ref="D15:D16"/>
    <mergeCell ref="E15:E16"/>
    <mergeCell ref="F15:F16"/>
    <mergeCell ref="G15:G16"/>
    <mergeCell ref="H15:H16"/>
    <mergeCell ref="AD13:AD14"/>
    <mergeCell ref="AE13:AE14"/>
    <mergeCell ref="AF13:AF14"/>
    <mergeCell ref="AG13:AG14"/>
    <mergeCell ref="AH13:AH14"/>
    <mergeCell ref="AI13:AI14"/>
    <mergeCell ref="AK15:AK16"/>
    <mergeCell ref="I15:I16"/>
    <mergeCell ref="J15:J16"/>
    <mergeCell ref="K15:K16"/>
    <mergeCell ref="L15:L16"/>
    <mergeCell ref="M15:M16"/>
    <mergeCell ref="N15:N16"/>
    <mergeCell ref="AF15:AF16"/>
    <mergeCell ref="AG15:AG16"/>
    <mergeCell ref="AH15:AH16"/>
    <mergeCell ref="AI15:AI16"/>
    <mergeCell ref="AJ15:AJ16"/>
    <mergeCell ref="K17:K18"/>
    <mergeCell ref="L17:L18"/>
    <mergeCell ref="A17:A18"/>
    <mergeCell ref="B17:B18"/>
    <mergeCell ref="C17:C18"/>
    <mergeCell ref="D17:D18"/>
    <mergeCell ref="E17:E18"/>
    <mergeCell ref="F17:F18"/>
    <mergeCell ref="A1:C4"/>
    <mergeCell ref="D1:AK4"/>
    <mergeCell ref="A6:AK6"/>
    <mergeCell ref="E24:E25"/>
    <mergeCell ref="AJ17:AJ18"/>
    <mergeCell ref="AK17:AK18"/>
    <mergeCell ref="M17:M18"/>
    <mergeCell ref="N17:N18"/>
    <mergeCell ref="AF17:AF18"/>
    <mergeCell ref="AG17:AG18"/>
    <mergeCell ref="AH17:AH18"/>
    <mergeCell ref="AI17:AI18"/>
    <mergeCell ref="G17:G18"/>
    <mergeCell ref="H17:H18"/>
    <mergeCell ref="I17:I18"/>
    <mergeCell ref="J17:J18"/>
  </mergeCells>
  <conditionalFormatting sqref="H15">
    <cfRule type="cellIs" dxfId="663" priority="25" operator="equal">
      <formula>"Muy Alta"</formula>
    </cfRule>
    <cfRule type="cellIs" dxfId="662" priority="26" operator="equal">
      <formula>"Alta"</formula>
    </cfRule>
    <cfRule type="cellIs" dxfId="661" priority="27" operator="equal">
      <formula>"Media"</formula>
    </cfRule>
    <cfRule type="cellIs" dxfId="660" priority="28" operator="equal">
      <formula>"Baja"</formula>
    </cfRule>
    <cfRule type="cellIs" dxfId="659" priority="29" operator="equal">
      <formula>"Muy Baja"</formula>
    </cfRule>
  </conditionalFormatting>
  <conditionalFormatting sqref="H17">
    <cfRule type="cellIs" dxfId="658" priority="111" operator="equal">
      <formula>"Muy Alta"</formula>
    </cfRule>
    <cfRule type="cellIs" dxfId="657" priority="112" operator="equal">
      <formula>"Alta"</formula>
    </cfRule>
    <cfRule type="cellIs" dxfId="656" priority="113" operator="equal">
      <formula>"Media"</formula>
    </cfRule>
    <cfRule type="cellIs" dxfId="655" priority="114" operator="equal">
      <formula>"Baja"</formula>
    </cfRule>
    <cfRule type="cellIs" dxfId="654" priority="115" operator="equal">
      <formula>"Muy Baja"</formula>
    </cfRule>
  </conditionalFormatting>
  <conditionalFormatting sqref="K15:K18">
    <cfRule type="containsText" dxfId="653" priority="1" operator="containsText" text="❌">
      <formula>NOT(ISERROR(SEARCH("❌",K15)))</formula>
    </cfRule>
  </conditionalFormatting>
  <conditionalFormatting sqref="L15">
    <cfRule type="cellIs" dxfId="652" priority="20" operator="equal">
      <formula>"Catastrófico"</formula>
    </cfRule>
    <cfRule type="cellIs" dxfId="651" priority="21" operator="equal">
      <formula>"Mayor"</formula>
    </cfRule>
    <cfRule type="cellIs" dxfId="650" priority="22" operator="equal">
      <formula>"Moderado"</formula>
    </cfRule>
    <cfRule type="cellIs" dxfId="649" priority="23" operator="equal">
      <formula>"Menor"</formula>
    </cfRule>
    <cfRule type="cellIs" dxfId="648" priority="24" operator="equal">
      <formula>"Leve"</formula>
    </cfRule>
  </conditionalFormatting>
  <conditionalFormatting sqref="L17">
    <cfRule type="cellIs" dxfId="647" priority="106" operator="equal">
      <formula>"Catastrófico"</formula>
    </cfRule>
    <cfRule type="cellIs" dxfId="646" priority="107" operator="equal">
      <formula>"Mayor"</formula>
    </cfRule>
    <cfRule type="cellIs" dxfId="645" priority="108" operator="equal">
      <formula>"Moderado"</formula>
    </cfRule>
    <cfRule type="cellIs" dxfId="644" priority="109" operator="equal">
      <formula>"Menor"</formula>
    </cfRule>
    <cfRule type="cellIs" dxfId="643" priority="110" operator="equal">
      <formula>"Leve"</formula>
    </cfRule>
  </conditionalFormatting>
  <conditionalFormatting sqref="N15">
    <cfRule type="cellIs" dxfId="642" priority="16" operator="equal">
      <formula>"Extremo"</formula>
    </cfRule>
    <cfRule type="cellIs" dxfId="641" priority="17" operator="equal">
      <formula>"Alto"</formula>
    </cfRule>
    <cfRule type="cellIs" dxfId="640" priority="18" operator="equal">
      <formula>"Moderado"</formula>
    </cfRule>
    <cfRule type="cellIs" dxfId="639" priority="19" operator="equal">
      <formula>"Bajo"</formula>
    </cfRule>
  </conditionalFormatting>
  <conditionalFormatting sqref="N17">
    <cfRule type="cellIs" dxfId="638" priority="102" operator="equal">
      <formula>"Extremo"</formula>
    </cfRule>
    <cfRule type="cellIs" dxfId="637" priority="103" operator="equal">
      <formula>"Alto"</formula>
    </cfRule>
    <cfRule type="cellIs" dxfId="636" priority="104" operator="equal">
      <formula>"Moderado"</formula>
    </cfRule>
    <cfRule type="cellIs" dxfId="635" priority="105" operator="equal">
      <formula>"Bajo"</formula>
    </cfRule>
  </conditionalFormatting>
  <conditionalFormatting sqref="Z15:Z18">
    <cfRule type="cellIs" dxfId="634" priority="11" operator="equal">
      <formula>"Muy Alta"</formula>
    </cfRule>
    <cfRule type="cellIs" dxfId="633" priority="12" operator="equal">
      <formula>"Alta"</formula>
    </cfRule>
    <cfRule type="cellIs" dxfId="632" priority="13" operator="equal">
      <formula>"Media"</formula>
    </cfRule>
    <cfRule type="cellIs" dxfId="631" priority="14" operator="equal">
      <formula>"Baja"</formula>
    </cfRule>
    <cfRule type="cellIs" dxfId="630" priority="15" operator="equal">
      <formula>"Muy Baja"</formula>
    </cfRule>
  </conditionalFormatting>
  <conditionalFormatting sqref="AB15:AB18">
    <cfRule type="cellIs" dxfId="629" priority="6" operator="equal">
      <formula>"Catastrófico"</formula>
    </cfRule>
    <cfRule type="cellIs" dxfId="628" priority="7" operator="equal">
      <formula>"Mayor"</formula>
    </cfRule>
    <cfRule type="cellIs" dxfId="627" priority="8" operator="equal">
      <formula>"Moderado"</formula>
    </cfRule>
    <cfRule type="cellIs" dxfId="626" priority="9" operator="equal">
      <formula>"Menor"</formula>
    </cfRule>
    <cfRule type="cellIs" dxfId="625" priority="10" operator="equal">
      <formula>"Leve"</formula>
    </cfRule>
  </conditionalFormatting>
  <conditionalFormatting sqref="AD15:AD18">
    <cfRule type="cellIs" dxfId="624" priority="2" operator="equal">
      <formula>"Extremo"</formula>
    </cfRule>
    <cfRule type="cellIs" dxfId="623" priority="3" operator="equal">
      <formula>"Alto"</formula>
    </cfRule>
    <cfRule type="cellIs" dxfId="622" priority="4" operator="equal">
      <formula>"Moderado"</formula>
    </cfRule>
    <cfRule type="cellIs" dxfId="621" priority="5" operator="equal">
      <formula>"Bajo"</formula>
    </cfRule>
  </conditionalFormatting>
  <dataValidations count="2">
    <dataValidation type="list" allowBlank="1" showInputMessage="1" showErrorMessage="1" sqref="F15:F18" xr:uid="{081DE63B-D10A-4BB7-AADB-E6D3DC1DC279}">
      <formula1>$E$26:$E$34</formula1>
    </dataValidation>
    <dataValidation type="list" allowBlank="1" showInputMessage="1" showErrorMessage="1" sqref="B15:B18" xr:uid="{D3EB786A-8BB8-4E9A-AE71-97F1962DC0C9}">
      <formula1>$C$25:$C$30</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17170-A19A-4A74-A65C-0C87DF8BEC7D}">
  <dimension ref="A1:AL45"/>
  <sheetViews>
    <sheetView workbookViewId="0">
      <selection sqref="A1:C4"/>
    </sheetView>
  </sheetViews>
  <sheetFormatPr baseColWidth="10" defaultRowHeight="14.4" x14ac:dyDescent="0.3"/>
  <cols>
    <col min="13" max="13" width="17.44140625" customWidth="1"/>
    <col min="14" max="14" width="23.5546875" customWidth="1"/>
  </cols>
  <sheetData>
    <row r="1" spans="1:38" x14ac:dyDescent="0.3">
      <c r="A1" s="762" t="s">
        <v>1259</v>
      </c>
      <c r="B1" s="763"/>
      <c r="C1" s="764"/>
      <c r="D1" s="771" t="s">
        <v>1270</v>
      </c>
      <c r="E1" s="772"/>
      <c r="F1" s="772"/>
      <c r="G1" s="772"/>
      <c r="H1" s="772"/>
      <c r="I1" s="772"/>
      <c r="J1" s="772"/>
      <c r="K1" s="772"/>
      <c r="L1" s="772"/>
      <c r="M1" s="772"/>
      <c r="N1" s="772"/>
      <c r="O1" s="772"/>
      <c r="P1" s="772"/>
      <c r="Q1" s="772"/>
      <c r="R1" s="772"/>
      <c r="S1" s="772"/>
      <c r="T1" s="772"/>
      <c r="U1" s="772"/>
      <c r="V1" s="772"/>
      <c r="W1" s="772"/>
      <c r="X1" s="772"/>
      <c r="Y1" s="772"/>
      <c r="Z1" s="772"/>
      <c r="AA1" s="772"/>
      <c r="AB1" s="772"/>
      <c r="AC1" s="772"/>
      <c r="AD1" s="772"/>
      <c r="AE1" s="772"/>
      <c r="AF1" s="772"/>
      <c r="AG1" s="772"/>
      <c r="AH1" s="772"/>
      <c r="AI1" s="772"/>
      <c r="AJ1" s="772"/>
      <c r="AK1" s="773"/>
    </row>
    <row r="2" spans="1:38" x14ac:dyDescent="0.3">
      <c r="A2" s="765"/>
      <c r="B2" s="766"/>
      <c r="C2" s="767"/>
      <c r="D2" s="774"/>
      <c r="E2" s="775"/>
      <c r="F2" s="775"/>
      <c r="G2" s="775"/>
      <c r="H2" s="775"/>
      <c r="I2" s="775"/>
      <c r="J2" s="775"/>
      <c r="K2" s="775"/>
      <c r="L2" s="775"/>
      <c r="M2" s="775"/>
      <c r="N2" s="775"/>
      <c r="O2" s="775"/>
      <c r="P2" s="775"/>
      <c r="Q2" s="775"/>
      <c r="R2" s="775"/>
      <c r="S2" s="775"/>
      <c r="T2" s="775"/>
      <c r="U2" s="775"/>
      <c r="V2" s="775"/>
      <c r="W2" s="775"/>
      <c r="X2" s="775"/>
      <c r="Y2" s="775"/>
      <c r="Z2" s="775"/>
      <c r="AA2" s="775"/>
      <c r="AB2" s="775"/>
      <c r="AC2" s="775"/>
      <c r="AD2" s="775"/>
      <c r="AE2" s="775"/>
      <c r="AF2" s="775"/>
      <c r="AG2" s="775"/>
      <c r="AH2" s="775"/>
      <c r="AI2" s="775"/>
      <c r="AJ2" s="775"/>
      <c r="AK2" s="776"/>
    </row>
    <row r="3" spans="1:38" x14ac:dyDescent="0.3">
      <c r="A3" s="765"/>
      <c r="B3" s="766"/>
      <c r="C3" s="767"/>
      <c r="D3" s="774"/>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I3" s="775"/>
      <c r="AJ3" s="775"/>
      <c r="AK3" s="776"/>
    </row>
    <row r="4" spans="1:38" ht="15" thickBot="1" x14ac:dyDescent="0.35">
      <c r="A4" s="768"/>
      <c r="B4" s="769"/>
      <c r="C4" s="770"/>
      <c r="D4" s="777"/>
      <c r="E4" s="778"/>
      <c r="F4" s="778"/>
      <c r="G4" s="778"/>
      <c r="H4" s="778"/>
      <c r="I4" s="778"/>
      <c r="J4" s="778"/>
      <c r="K4" s="778"/>
      <c r="L4" s="778"/>
      <c r="M4" s="778"/>
      <c r="N4" s="778"/>
      <c r="O4" s="778"/>
      <c r="P4" s="778"/>
      <c r="Q4" s="778"/>
      <c r="R4" s="778"/>
      <c r="S4" s="778"/>
      <c r="T4" s="778"/>
      <c r="U4" s="778"/>
      <c r="V4" s="778"/>
      <c r="W4" s="778"/>
      <c r="X4" s="778"/>
      <c r="Y4" s="778"/>
      <c r="Z4" s="778"/>
      <c r="AA4" s="778"/>
      <c r="AB4" s="778"/>
      <c r="AC4" s="778"/>
      <c r="AD4" s="778"/>
      <c r="AE4" s="778"/>
      <c r="AF4" s="778"/>
      <c r="AG4" s="778"/>
      <c r="AH4" s="778"/>
      <c r="AI4" s="778"/>
      <c r="AJ4" s="778"/>
      <c r="AK4" s="779"/>
    </row>
    <row r="5" spans="1:38" ht="15" thickBot="1" x14ac:dyDescent="0.35"/>
    <row r="6" spans="1:38" ht="18.600000000000001" thickBot="1" x14ac:dyDescent="0.4">
      <c r="A6" s="780" t="s">
        <v>1271</v>
      </c>
      <c r="B6" s="781"/>
      <c r="C6" s="781"/>
      <c r="D6" s="781"/>
      <c r="E6" s="781"/>
      <c r="F6" s="781"/>
      <c r="G6" s="781"/>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c r="AH6" s="781"/>
      <c r="AI6" s="781"/>
      <c r="AJ6" s="781"/>
      <c r="AK6" s="782"/>
    </row>
    <row r="7" spans="1:38" ht="15.6" x14ac:dyDescent="0.3">
      <c r="A7" s="400" t="s">
        <v>0</v>
      </c>
      <c r="B7" s="400"/>
      <c r="C7" s="400"/>
      <c r="D7" s="400" t="s">
        <v>1</v>
      </c>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9" t="s">
        <v>2</v>
      </c>
      <c r="AK7" s="409"/>
    </row>
    <row r="8" spans="1:38" ht="24" customHeight="1" x14ac:dyDescent="0.3">
      <c r="A8" s="400"/>
      <c r="B8" s="400"/>
      <c r="C8" s="400"/>
      <c r="D8" s="402" t="s">
        <v>3</v>
      </c>
      <c r="E8" s="403"/>
      <c r="F8" s="403"/>
      <c r="G8" s="403"/>
      <c r="H8" s="403"/>
      <c r="I8" s="403"/>
      <c r="J8" s="403"/>
      <c r="K8" s="403"/>
      <c r="L8" s="403"/>
      <c r="M8" s="403"/>
      <c r="N8" s="403"/>
      <c r="O8" s="403"/>
      <c r="P8" s="403"/>
      <c r="Q8" s="403"/>
      <c r="R8" s="403"/>
      <c r="S8" s="403"/>
      <c r="T8" s="403"/>
      <c r="U8" s="403"/>
      <c r="V8" s="403"/>
      <c r="W8" s="403"/>
      <c r="X8" s="403"/>
      <c r="Y8" s="403"/>
      <c r="Z8" s="403"/>
      <c r="AA8" s="403"/>
      <c r="AB8" s="403"/>
      <c r="AC8" s="403"/>
      <c r="AD8" s="403"/>
      <c r="AE8" s="403"/>
      <c r="AF8" s="403"/>
      <c r="AG8" s="403"/>
      <c r="AH8" s="403"/>
      <c r="AI8" s="404"/>
      <c r="AJ8" s="408" t="s">
        <v>4</v>
      </c>
      <c r="AK8" s="408" t="s">
        <v>5</v>
      </c>
    </row>
    <row r="9" spans="1:38" ht="24.75" customHeight="1" x14ac:dyDescent="0.3">
      <c r="A9" s="400"/>
      <c r="B9" s="400"/>
      <c r="C9" s="400"/>
      <c r="D9" s="405"/>
      <c r="E9" s="406"/>
      <c r="F9" s="406"/>
      <c r="G9" s="406"/>
      <c r="H9" s="406"/>
      <c r="I9" s="406"/>
      <c r="J9" s="406"/>
      <c r="K9" s="406"/>
      <c r="L9" s="406"/>
      <c r="M9" s="406"/>
      <c r="N9" s="406"/>
      <c r="O9" s="406"/>
      <c r="P9" s="406"/>
      <c r="Q9" s="406"/>
      <c r="R9" s="406"/>
      <c r="S9" s="406"/>
      <c r="T9" s="406"/>
      <c r="U9" s="406"/>
      <c r="V9" s="406"/>
      <c r="W9" s="406"/>
      <c r="X9" s="406"/>
      <c r="Y9" s="406"/>
      <c r="Z9" s="406"/>
      <c r="AA9" s="406"/>
      <c r="AB9" s="406"/>
      <c r="AC9" s="406"/>
      <c r="AD9" s="406"/>
      <c r="AE9" s="406"/>
      <c r="AF9" s="406"/>
      <c r="AG9" s="406"/>
      <c r="AH9" s="406"/>
      <c r="AI9" s="407"/>
      <c r="AJ9" s="409"/>
      <c r="AK9" s="409"/>
    </row>
    <row r="10" spans="1:38" ht="27" customHeight="1" x14ac:dyDescent="0.3">
      <c r="A10" s="400"/>
      <c r="B10" s="400"/>
      <c r="C10" s="400"/>
      <c r="D10" s="400" t="s">
        <v>6</v>
      </c>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9" t="s">
        <v>7</v>
      </c>
      <c r="AK10" s="409"/>
    </row>
    <row r="11" spans="1:38" x14ac:dyDescent="0.3">
      <c r="A11" s="40"/>
      <c r="B11" s="41"/>
      <c r="C11" s="40"/>
      <c r="D11" s="40"/>
      <c r="E11" s="2"/>
      <c r="F11" s="4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row>
    <row r="12" spans="1:38" ht="23.4" x14ac:dyDescent="0.3">
      <c r="A12" s="397" t="s">
        <v>8</v>
      </c>
      <c r="B12" s="397"/>
      <c r="C12" s="398" t="s">
        <v>905</v>
      </c>
      <c r="D12" s="398"/>
      <c r="E12" s="398"/>
      <c r="F12" s="398"/>
      <c r="G12" s="398"/>
      <c r="H12" s="397" t="s">
        <v>10</v>
      </c>
      <c r="I12" s="397"/>
      <c r="J12" s="398" t="s">
        <v>906</v>
      </c>
      <c r="K12" s="398"/>
      <c r="L12" s="398"/>
      <c r="M12" s="398"/>
      <c r="N12" s="398"/>
      <c r="O12" s="397" t="s">
        <v>12</v>
      </c>
      <c r="P12" s="397"/>
      <c r="Q12" s="639" t="s">
        <v>907</v>
      </c>
      <c r="R12" s="640"/>
      <c r="S12" s="640"/>
      <c r="T12" s="640"/>
      <c r="U12" s="640"/>
      <c r="V12" s="640"/>
      <c r="W12" s="640"/>
      <c r="X12" s="640"/>
      <c r="Y12" s="640"/>
      <c r="Z12" s="640"/>
      <c r="AA12" s="640"/>
      <c r="AB12" s="640"/>
      <c r="AC12" s="640"/>
      <c r="AD12" s="640"/>
      <c r="AE12" s="641"/>
      <c r="AF12" s="4" t="s">
        <v>14</v>
      </c>
      <c r="AG12" s="806" t="s">
        <v>908</v>
      </c>
      <c r="AH12" s="806"/>
      <c r="AI12" s="806"/>
      <c r="AJ12" s="806"/>
      <c r="AK12" s="806"/>
      <c r="AL12" s="2"/>
    </row>
    <row r="13" spans="1:38" x14ac:dyDescent="0.3">
      <c r="A13" s="417" t="s">
        <v>16</v>
      </c>
      <c r="B13" s="417"/>
      <c r="C13" s="417"/>
      <c r="D13" s="417"/>
      <c r="E13" s="417"/>
      <c r="F13" s="417"/>
      <c r="G13" s="417"/>
      <c r="H13" s="418" t="s">
        <v>17</v>
      </c>
      <c r="I13" s="418"/>
      <c r="J13" s="418"/>
      <c r="K13" s="418"/>
      <c r="L13" s="418"/>
      <c r="M13" s="418"/>
      <c r="N13" s="418"/>
      <c r="O13" s="419" t="s">
        <v>18</v>
      </c>
      <c r="P13" s="419"/>
      <c r="Q13" s="419"/>
      <c r="R13" s="419"/>
      <c r="S13" s="419"/>
      <c r="T13" s="419"/>
      <c r="U13" s="419"/>
      <c r="V13" s="419"/>
      <c r="W13" s="419"/>
      <c r="X13" s="419"/>
      <c r="Y13" s="420" t="s">
        <v>19</v>
      </c>
      <c r="Z13" s="420"/>
      <c r="AA13" s="420"/>
      <c r="AB13" s="420"/>
      <c r="AC13" s="420"/>
      <c r="AD13" s="420"/>
      <c r="AE13" s="420"/>
      <c r="AF13" s="421" t="s">
        <v>20</v>
      </c>
      <c r="AG13" s="421"/>
      <c r="AH13" s="421"/>
      <c r="AI13" s="421"/>
      <c r="AJ13" s="421"/>
      <c r="AK13" s="421"/>
      <c r="AL13" s="2"/>
    </row>
    <row r="14" spans="1:38" x14ac:dyDescent="0.3">
      <c r="A14" s="460" t="s">
        <v>21</v>
      </c>
      <c r="B14" s="417" t="s">
        <v>22</v>
      </c>
      <c r="C14" s="411" t="s">
        <v>23</v>
      </c>
      <c r="D14" s="411" t="s">
        <v>24</v>
      </c>
      <c r="E14" s="417" t="s">
        <v>25</v>
      </c>
      <c r="F14" s="411" t="s">
        <v>26</v>
      </c>
      <c r="G14" s="411" t="s">
        <v>27</v>
      </c>
      <c r="H14" s="429" t="s">
        <v>28</v>
      </c>
      <c r="I14" s="418" t="s">
        <v>29</v>
      </c>
      <c r="J14" s="429" t="s">
        <v>30</v>
      </c>
      <c r="K14" s="429" t="s">
        <v>31</v>
      </c>
      <c r="L14" s="429" t="s">
        <v>32</v>
      </c>
      <c r="M14" s="418" t="s">
        <v>29</v>
      </c>
      <c r="N14" s="429" t="s">
        <v>33</v>
      </c>
      <c r="O14" s="431" t="s">
        <v>34</v>
      </c>
      <c r="P14" s="428" t="s">
        <v>35</v>
      </c>
      <c r="Q14" s="433" t="s">
        <v>36</v>
      </c>
      <c r="R14" s="428" t="s">
        <v>37</v>
      </c>
      <c r="S14" s="428" t="s">
        <v>38</v>
      </c>
      <c r="T14" s="428"/>
      <c r="U14" s="428"/>
      <c r="V14" s="428"/>
      <c r="W14" s="428"/>
      <c r="X14" s="428"/>
      <c r="Y14" s="427" t="s">
        <v>39</v>
      </c>
      <c r="Z14" s="427" t="s">
        <v>40</v>
      </c>
      <c r="AA14" s="427" t="s">
        <v>29</v>
      </c>
      <c r="AB14" s="427" t="s">
        <v>41</v>
      </c>
      <c r="AC14" s="427" t="s">
        <v>29</v>
      </c>
      <c r="AD14" s="427" t="s">
        <v>42</v>
      </c>
      <c r="AE14" s="427" t="s">
        <v>43</v>
      </c>
      <c r="AF14" s="445" t="s">
        <v>20</v>
      </c>
      <c r="AG14" s="445" t="s">
        <v>44</v>
      </c>
      <c r="AH14" s="445" t="s">
        <v>45</v>
      </c>
      <c r="AI14" s="445" t="s">
        <v>46</v>
      </c>
      <c r="AJ14" s="445" t="s">
        <v>47</v>
      </c>
      <c r="AK14" s="445" t="s">
        <v>48</v>
      </c>
      <c r="AL14" s="2"/>
    </row>
    <row r="15" spans="1:38" ht="80.400000000000006" thickBot="1" x14ac:dyDescent="0.35">
      <c r="A15" s="460"/>
      <c r="B15" s="461"/>
      <c r="C15" s="412"/>
      <c r="D15" s="412"/>
      <c r="E15" s="461"/>
      <c r="F15" s="412"/>
      <c r="G15" s="412"/>
      <c r="H15" s="430"/>
      <c r="I15" s="462"/>
      <c r="J15" s="430"/>
      <c r="K15" s="430"/>
      <c r="L15" s="462"/>
      <c r="M15" s="462"/>
      <c r="N15" s="430"/>
      <c r="O15" s="432"/>
      <c r="P15" s="428"/>
      <c r="Q15" s="434"/>
      <c r="R15" s="428"/>
      <c r="S15" s="43" t="s">
        <v>49</v>
      </c>
      <c r="T15" s="43" t="s">
        <v>50</v>
      </c>
      <c r="U15" s="43" t="s">
        <v>51</v>
      </c>
      <c r="V15" s="43" t="s">
        <v>52</v>
      </c>
      <c r="W15" s="43" t="s">
        <v>53</v>
      </c>
      <c r="X15" s="43" t="s">
        <v>54</v>
      </c>
      <c r="Y15" s="427"/>
      <c r="Z15" s="427"/>
      <c r="AA15" s="427"/>
      <c r="AB15" s="427"/>
      <c r="AC15" s="427"/>
      <c r="AD15" s="427"/>
      <c r="AE15" s="427"/>
      <c r="AF15" s="445"/>
      <c r="AG15" s="445"/>
      <c r="AH15" s="445"/>
      <c r="AI15" s="445"/>
      <c r="AJ15" s="445"/>
      <c r="AK15" s="445"/>
      <c r="AL15" s="95"/>
    </row>
    <row r="16" spans="1:38" x14ac:dyDescent="0.3">
      <c r="A16" s="422">
        <v>1</v>
      </c>
      <c r="B16" s="423" t="s">
        <v>55</v>
      </c>
      <c r="C16" s="463" t="s">
        <v>909</v>
      </c>
      <c r="D16" s="463" t="s">
        <v>910</v>
      </c>
      <c r="E16" s="464" t="s">
        <v>911</v>
      </c>
      <c r="F16" s="423" t="s">
        <v>154</v>
      </c>
      <c r="G16" s="425">
        <v>500</v>
      </c>
      <c r="H16" s="426" t="str">
        <f>IF(G16&lt;=0,"",IF(G16&lt;=2,"Muy Baja",IF(G16&lt;=24,"Baja",IF(G16&lt;=500,"Media",IF(G16&lt;=5000,"Alta","Muy Alta")))))</f>
        <v>Media</v>
      </c>
      <c r="I16" s="437">
        <f>IF(H16="","",IF(H16="Muy Baja",0.2,IF(H16="Baja",0.4,IF(H16="Media",0.6,IF(H16="Alta",0.8,IF(H16="Muy Alta",1,))))))</f>
        <v>0.6</v>
      </c>
      <c r="J16" s="438" t="s">
        <v>142</v>
      </c>
      <c r="K16" s="437" t="str">
        <f>IF(NOT(ISERROR(MATCH(J16,'[20]Tabla Impacto'!$B$221:$B$223,0))),'[20]Tabla Impacto'!$F$223&amp;"Por favor no seleccionar los criterios de impacto(Afectación Económica o presupuestal y Pérdida Reputacional)",J16)</f>
        <v xml:space="preserve">     El riesgo afecta la imagen de la entidad con algunos usuarios de relevancia frente al logro de los objetivos</v>
      </c>
      <c r="L16" s="439" t="str">
        <f>IF(OR(K16='[20]Tabla Impacto'!$C$11,K16='[20]Tabla Impacto'!$D$11),"Leve",IF(OR(K16='[20]Tabla Impacto'!$C$12,K16='[20]Tabla Impacto'!$D$12),"Menor",IF(OR(K16='[20]Tabla Impacto'!$C$13,K16='[20]Tabla Impacto'!$D$13),"Moderado",IF(OR(K16='[20]Tabla Impacto'!$C$14,K16='[20]Tabla Impacto'!$D$14),"Mayor",IF(OR(K16='[20]Tabla Impacto'!$C$15,K16='[20]Tabla Impacto'!$D$15),"Catastrófico","")))))</f>
        <v>Moderado</v>
      </c>
      <c r="M16" s="441">
        <f>IF(L16="","",IF(L16="Leve",0.2,IF(L16="Menor",0.4,IF(L16="Moderado",0.6,IF(L16="Mayor",0.8,IF(L16="Catastrófico",1,))))))</f>
        <v>0.6</v>
      </c>
      <c r="N16" s="44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797">
        <v>1</v>
      </c>
      <c r="P16" s="805" t="s">
        <v>912</v>
      </c>
      <c r="Q16" s="801" t="s">
        <v>913</v>
      </c>
      <c r="R16" s="803" t="str">
        <f t="shared" ref="R16" si="0">IF(OR(S16="Preventivo",S16="Detectivo"),"Probabilidad",IF(S16="Correctivo","Impacto",""))</f>
        <v>Probabilidad</v>
      </c>
      <c r="S16" s="795" t="s">
        <v>63</v>
      </c>
      <c r="T16" s="795" t="s">
        <v>64</v>
      </c>
      <c r="U16" s="791" t="str">
        <f>IF(AND(S16="Preventivo",T16="Automático"),"50%",IF(AND(S16="Preventivo",T16="Manual"),"40%",IF(AND(S16="Detectivo",T16="Automático"),"40%",IF(AND(S16="Detectivo",T16="Manual"),"30%",IF(AND(S16="Correctivo",T16="Automático"),"35%",IF(AND(S16="Correctivo",T16="Manual"),"25%",""))))))</f>
        <v>40%</v>
      </c>
      <c r="V16" s="795" t="s">
        <v>65</v>
      </c>
      <c r="W16" s="795" t="s">
        <v>66</v>
      </c>
      <c r="X16" s="795" t="s">
        <v>67</v>
      </c>
      <c r="Y16" s="17">
        <f>IFERROR(IF(R16="Probabilidad",(I16-(+I16*U16)),IF(R16="Impacto",I16,"")),"")</f>
        <v>0.36</v>
      </c>
      <c r="Z16" s="789" t="str">
        <f>IFERROR(IF(Y16="","",IF(Y16&lt;=0.2,"Muy Baja",IF(Y16&lt;=0.4,"Baja",IF(Y16&lt;=0.6,"Media",IF(Y16&lt;=0.8,"Alta","Muy Alta"))))),"")</f>
        <v>Baja</v>
      </c>
      <c r="AA16" s="791">
        <f>+Y16</f>
        <v>0.36</v>
      </c>
      <c r="AB16" s="789" t="str">
        <f>IFERROR(IF(AC16="","",IF(AC16&lt;=0.2,"Leve",IF(AC16&lt;=0.4,"Menor",IF(AC16&lt;=0.6,"Moderado",IF(AC16&lt;=0.8,"Mayor","Catastrófico"))))),"")</f>
        <v>Moderado</v>
      </c>
      <c r="AC16" s="791">
        <f>IFERROR(IF(R16="Impacto",(M16-(+M16*U16)),IF(R16="Probabilidad",M16,"")),"")</f>
        <v>0.6</v>
      </c>
      <c r="AD16" s="793" t="str">
        <f>IFERROR(IF(OR(AND(Z16="Muy Baja",AB16="Leve"),AND(Z16="Muy Baja",AB16="Menor"),AND(Z16="Baja",AB16="Leve")),"Bajo",IF(OR(AND(Z16="Muy baja",AB16="Moderado"),AND(Z16="Baja",AB16="Menor"),AND(Z16="Baja",AB16="Moderado"),AND(Z16="Media",AB16="Leve"),AND(Z16="Media",AB16="Menor"),AND(Z16="Media",AB16="Moderado"),AND(Z16="Alta",AB16="Leve"),AND(Z16="Alta",AB16="Menor")),"Moderado",IF(OR(AND(Z16="Muy Baja",AB16="Mayor"),AND(Z16="Baja",AB16="Mayor"),AND(Z16="Media",AB16="Mayor"),AND(Z16="Alta",AB16="Moderado"),AND(Z16="Alta",AB16="Mayor"),AND(Z16="Muy Alta",AB16="Leve"),AND(Z16="Muy Alta",AB16="Menor"),AND(Z16="Muy Alta",AB16="Moderado"),AND(Z16="Muy Alta",AB16="Mayor")),"Alto",IF(OR(AND(Z16="Muy Baja",AB16="Catastrófico"),AND(Z16="Baja",AB16="Catastrófico"),AND(Z16="Media",AB16="Catastrófico"),AND(Z16="Alta",AB16="Catastrófico"),AND(Z16="Muy Alta",AB16="Catastrófico")),"Extremo","")))),"")</f>
        <v>Moderado</v>
      </c>
      <c r="AE16" s="795" t="s">
        <v>68</v>
      </c>
      <c r="AF16" s="447" t="s">
        <v>914</v>
      </c>
      <c r="AG16" s="447" t="s">
        <v>915</v>
      </c>
      <c r="AH16" s="449">
        <v>46023</v>
      </c>
      <c r="AI16" s="449">
        <v>46174</v>
      </c>
      <c r="AJ16" s="449" t="s">
        <v>73</v>
      </c>
      <c r="AK16" s="435" t="s">
        <v>74</v>
      </c>
      <c r="AL16" s="3"/>
    </row>
    <row r="17" spans="1:38" x14ac:dyDescent="0.3">
      <c r="A17" s="422"/>
      <c r="B17" s="423"/>
      <c r="C17" s="463"/>
      <c r="D17" s="463"/>
      <c r="E17" s="464"/>
      <c r="F17" s="423"/>
      <c r="G17" s="425"/>
      <c r="H17" s="426"/>
      <c r="I17" s="437"/>
      <c r="J17" s="438"/>
      <c r="K17" s="437">
        <f>IF(NOT(ISERROR(MATCH(J17,_xlfn.ANCHORARRAY(E20),0))),#REF!&amp;"Por favor no seleccionar los criterios de impacto",J17)</f>
        <v>0</v>
      </c>
      <c r="L17" s="440"/>
      <c r="M17" s="442"/>
      <c r="N17" s="444"/>
      <c r="O17" s="798"/>
      <c r="P17" s="800"/>
      <c r="Q17" s="802"/>
      <c r="R17" s="804"/>
      <c r="S17" s="796"/>
      <c r="T17" s="796"/>
      <c r="U17" s="792"/>
      <c r="V17" s="796"/>
      <c r="W17" s="796"/>
      <c r="X17" s="796"/>
      <c r="Y17" s="17" t="str">
        <f>IFERROR(IF(AND(R16="Probabilidad",R17="Probabilidad"),(AA16-(+AA16*U17)),IF(R17="Probabilidad",(I16-(+I16*U17)),IF(R17="Impacto",AA16,""))),"")</f>
        <v/>
      </c>
      <c r="Z17" s="790"/>
      <c r="AA17" s="792"/>
      <c r="AB17" s="790"/>
      <c r="AC17" s="792"/>
      <c r="AD17" s="794"/>
      <c r="AE17" s="796"/>
      <c r="AF17" s="448"/>
      <c r="AG17" s="448"/>
      <c r="AH17" s="450"/>
      <c r="AI17" s="450"/>
      <c r="AJ17" s="450"/>
      <c r="AK17" s="436"/>
      <c r="AL17" s="2"/>
    </row>
    <row r="18" spans="1:38" x14ac:dyDescent="0.3">
      <c r="A18" s="422">
        <v>2</v>
      </c>
      <c r="B18" s="423" t="s">
        <v>55</v>
      </c>
      <c r="C18" s="465" t="s">
        <v>916</v>
      </c>
      <c r="D18" s="465" t="s">
        <v>917</v>
      </c>
      <c r="E18" s="466" t="s">
        <v>918</v>
      </c>
      <c r="F18" s="423" t="s">
        <v>59</v>
      </c>
      <c r="G18" s="436">
        <v>500</v>
      </c>
      <c r="H18" s="426" t="str">
        <f>IF(G18&lt;=0,"",IF(G18&lt;=2,"Muy Baja",IF(G18&lt;=24,"Baja",IF(G18&lt;=500,"Media",IF(G18&lt;=5000,"Alta","Muy Alta")))))</f>
        <v>Media</v>
      </c>
      <c r="I18" s="437">
        <f>IF(H18="","",IF(H18="Muy Baja",0.2,IF(H18="Baja",0.4,IF(H18="Media",0.6,IF(H18="Alta",0.8,IF(H18="Muy Alta",1,))))))</f>
        <v>0.6</v>
      </c>
      <c r="J18" s="438" t="s">
        <v>142</v>
      </c>
      <c r="K18" s="437" t="str">
        <f>IF(NOT(ISERROR(MATCH(J18,'[20]Tabla Impacto'!$B$221:$B$223,0))),'[20]Tabla Impacto'!$F$223&amp;"Por favor no seleccionar los criterios de impacto(Afectación Económica o presupuestal y Pérdida Reputacional)",J18)</f>
        <v xml:space="preserve">     El riesgo afecta la imagen de la entidad con algunos usuarios de relevancia frente al logro de los objetivos</v>
      </c>
      <c r="L18" s="426" t="str">
        <f>IF(OR(K18='[20]Tabla Impacto'!$C$11,K18='[20]Tabla Impacto'!$D$11),"Leve",IF(OR(K18='[20]Tabla Impacto'!$C$12,K18='[20]Tabla Impacto'!$D$12),"Menor",IF(OR(K18='[20]Tabla Impacto'!$C$13,K18='[20]Tabla Impacto'!$D$13),"Moderado",IF(OR(K18='[20]Tabla Impacto'!$C$14,K18='[20]Tabla Impacto'!$D$14),"Mayor",IF(OR(K18='[20]Tabla Impacto'!$C$15,K18='[20]Tabla Impacto'!$D$15),"Catastrófico","")))))</f>
        <v>Moderado</v>
      </c>
      <c r="M18" s="437">
        <f>IF(L18="","",IF(L18="Leve",0.2,IF(L18="Menor",0.4,IF(L18="Moderado",0.6,IF(L18="Mayor",0.8,IF(L18="Catastrófico",1,))))))</f>
        <v>0.6</v>
      </c>
      <c r="N18" s="455" t="str">
        <f>IF(OR(AND(H18="Muy Baja",L18="Leve"),AND(H18="Muy Baja",L18="Menor"),AND(H18="Baja",L18="Leve")),"Bajo",IF(OR(AND(H18="Muy baja",L18="Moderado"),AND(H18="Baja",L18="Menor"),AND(H18="Baja",L18="Moderado"),AND(H18="Media",L18="Leve"),AND(H18="Media",L18="Menor"),AND(H18="Media",L18="Moderado"),AND(H18="Alta",L18="Leve"),AND(H18="Alta",L18="Menor")),"Moderado",IF(OR(AND(H18="Muy Baja",L18="Mayor"),AND(H18="Baja",L18="Mayor"),AND(H18="Media",L18="Mayor"),AND(H18="Alta",L18="Moderado"),AND(H18="Alta",L18="Mayor"),AND(H18="Muy Alta",L18="Leve"),AND(H18="Muy Alta",L18="Menor"),AND(H18="Muy Alta",L18="Moderado"),AND(H18="Muy Alta",L18="Mayor")),"Alto",IF(OR(AND(H18="Muy Baja",L18="Catastrófico"),AND(H18="Baja",L18="Catastrófico"),AND(H18="Media",L18="Catastrófico"),AND(H18="Alta",L18="Catastrófico"),AND(H18="Muy Alta",L18="Catastrófico")),"Extremo",""))))</f>
        <v>Moderado</v>
      </c>
      <c r="O18" s="797">
        <v>1</v>
      </c>
      <c r="P18" s="799" t="s">
        <v>919</v>
      </c>
      <c r="Q18" s="801" t="s">
        <v>920</v>
      </c>
      <c r="R18" s="803" t="s">
        <v>146</v>
      </c>
      <c r="S18" s="795" t="s">
        <v>206</v>
      </c>
      <c r="T18" s="795" t="s">
        <v>64</v>
      </c>
      <c r="U18" s="791" t="str">
        <f>IF(AND(S18="Preventivo",T18="Automático"),"50%",IF(AND(S18="Preventivo",T18="Manual"),"40%",IF(AND(S18="Detectivo",T18="Automático"),"40%",IF(AND(S18="Detectivo",T18="Manual"),"30%",IF(AND(S18="Correctivo",T18="Automático"),"35%",IF(AND(S18="Correctivo",T18="Manual"),"25%",""))))))</f>
        <v>30%</v>
      </c>
      <c r="V18" s="795" t="s">
        <v>65</v>
      </c>
      <c r="W18" s="795" t="s">
        <v>66</v>
      </c>
      <c r="X18" s="795" t="s">
        <v>67</v>
      </c>
      <c r="Y18" s="17">
        <f>IFERROR(IF(R18="Probabilidad",(I18-(+I18*U18)),IF(R18="Impacto",I18,"")),"")</f>
        <v>0.42</v>
      </c>
      <c r="Z18" s="789" t="str">
        <f>IFERROR(IF(Y18="","",IF(Y18&lt;=0.2,"Muy Baja",IF(Y18&lt;=0.4,"Baja",IF(Y18&lt;=0.6,"Media",IF(Y18&lt;=0.8,"Alta","Muy Alta"))))),"")</f>
        <v>Media</v>
      </c>
      <c r="AA18" s="791">
        <f>+Y18</f>
        <v>0.42</v>
      </c>
      <c r="AB18" s="789" t="str">
        <f>IFERROR(IF(AC18="","",IF(AC18&lt;=0.2,"Leve",IF(AC18&lt;=0.4,"Menor",IF(AC18&lt;=0.6,"Moderado",IF(AC18&lt;=0.8,"Mayor","Catastrófico"))))),"")</f>
        <v>Moderado</v>
      </c>
      <c r="AC18" s="791">
        <f>IFERROR(IF(R18="Impacto",(M18-(+M18*U18)),IF(R18="Probabilidad",M18,"")),"")</f>
        <v>0.6</v>
      </c>
      <c r="AD18" s="793" t="str">
        <f>IFERROR(IF(OR(AND(Z18="Muy Baja",AB18="Leve"),AND(Z18="Muy Baja",AB18="Menor"),AND(Z18="Baja",AB18="Leve")),"Bajo",IF(OR(AND(Z18="Muy baja",AB18="Moderado"),AND(Z18="Baja",AB18="Menor"),AND(Z18="Baja",AB18="Moderado"),AND(Z18="Media",AB18="Leve"),AND(Z18="Media",AB18="Menor"),AND(Z18="Media",AB18="Moderado"),AND(Z18="Alta",AB18="Leve"),AND(Z18="Alta",AB18="Menor")),"Moderado",IF(OR(AND(Z18="Muy Baja",AB18="Mayor"),AND(Z18="Baja",AB18="Mayor"),AND(Z18="Media",AB18="Mayor"),AND(Z18="Alta",AB18="Moderado"),AND(Z18="Alta",AB18="Mayor"),AND(Z18="Muy Alta",AB18="Leve"),AND(Z18="Muy Alta",AB18="Menor"),AND(Z18="Muy Alta",AB18="Moderado"),AND(Z18="Muy Alta",AB18="Mayor")),"Alto",IF(OR(AND(Z18="Muy Baja",AB18="Catastrófico"),AND(Z18="Baja",AB18="Catastrófico"),AND(Z18="Media",AB18="Catastrófico"),AND(Z18="Alta",AB18="Catastrófico"),AND(Z18="Muy Alta",AB18="Catastrófico")),"Extremo","")))),"")</f>
        <v>Moderado</v>
      </c>
      <c r="AE18" s="795" t="s">
        <v>160</v>
      </c>
      <c r="AF18" s="447"/>
      <c r="AG18" s="447"/>
      <c r="AH18" s="449"/>
      <c r="AI18" s="449"/>
      <c r="AJ18" s="449" t="s">
        <v>73</v>
      </c>
      <c r="AK18" s="435" t="s">
        <v>74</v>
      </c>
      <c r="AL18" s="2"/>
    </row>
    <row r="19" spans="1:38" x14ac:dyDescent="0.3">
      <c r="A19" s="422"/>
      <c r="B19" s="423"/>
      <c r="C19" s="463"/>
      <c r="D19" s="463"/>
      <c r="E19" s="464"/>
      <c r="F19" s="423"/>
      <c r="G19" s="425"/>
      <c r="H19" s="426"/>
      <c r="I19" s="437"/>
      <c r="J19" s="438"/>
      <c r="K19" s="437">
        <f>IF(NOT(ISERROR(MATCH(J19,_xlfn.ANCHORARRAY(E22),0))),#REF!&amp;"Por favor no seleccionar los criterios de impacto",J19)</f>
        <v>0</v>
      </c>
      <c r="L19" s="426"/>
      <c r="M19" s="437"/>
      <c r="N19" s="455"/>
      <c r="O19" s="798"/>
      <c r="P19" s="800"/>
      <c r="Q19" s="802"/>
      <c r="R19" s="804"/>
      <c r="S19" s="796"/>
      <c r="T19" s="796"/>
      <c r="U19" s="792"/>
      <c r="V19" s="796"/>
      <c r="W19" s="796"/>
      <c r="X19" s="796"/>
      <c r="Y19" s="17" t="str">
        <f>IFERROR(IF(AND(R18="Probabilidad",R19="Probabilidad"),(AA18-(+AA18*U19)),IF(R19="Probabilidad",(I18-(+I18*U19)),IF(R19="Impacto",AA18,""))),"")</f>
        <v/>
      </c>
      <c r="Z19" s="790"/>
      <c r="AA19" s="792"/>
      <c r="AB19" s="790"/>
      <c r="AC19" s="792"/>
      <c r="AD19" s="794"/>
      <c r="AE19" s="796"/>
      <c r="AF19" s="448"/>
      <c r="AG19" s="448"/>
      <c r="AH19" s="450"/>
      <c r="AI19" s="450"/>
      <c r="AJ19" s="450"/>
      <c r="AK19" s="436"/>
      <c r="AL19" s="2"/>
    </row>
    <row r="20" spans="1:38" x14ac:dyDescent="0.3">
      <c r="A20" s="422">
        <v>3</v>
      </c>
      <c r="B20" s="423" t="s">
        <v>55</v>
      </c>
      <c r="C20" s="463" t="s">
        <v>921</v>
      </c>
      <c r="D20" s="463" t="s">
        <v>922</v>
      </c>
      <c r="E20" s="464" t="s">
        <v>923</v>
      </c>
      <c r="F20" s="423" t="s">
        <v>232</v>
      </c>
      <c r="G20" s="425">
        <v>500</v>
      </c>
      <c r="H20" s="426" t="str">
        <f>IF(G20&lt;=0,"",IF(G20&lt;=2,"Muy Baja",IF(G20&lt;=24,"Baja",IF(G20&lt;=500,"Media",IF(G20&lt;=5000,"Alta","Muy Alta")))))</f>
        <v>Media</v>
      </c>
      <c r="I20" s="437">
        <f>IF(H20="","",IF(H20="Muy Baja",0.2,IF(H20="Baja",0.4,IF(H20="Media",0.6,IF(H20="Alta",0.8,IF(H20="Muy Alta",1,))))))</f>
        <v>0.6</v>
      </c>
      <c r="J20" s="438" t="s">
        <v>142</v>
      </c>
      <c r="K20" s="437" t="str">
        <f>IF(NOT(ISERROR(MATCH(J20,'[20]Tabla Impacto'!$B$221:$B$223,0))),'[20]Tabla Impacto'!$F$223&amp;"Por favor no seleccionar los criterios de impacto(Afectación Económica o presupuestal y Pérdida Reputacional)",J20)</f>
        <v xml:space="preserve">     El riesgo afecta la imagen de la entidad con algunos usuarios de relevancia frente al logro de los objetivos</v>
      </c>
      <c r="L20" s="426" t="str">
        <f>IF(OR(K20='[20]Tabla Impacto'!$C$11,K20='[20]Tabla Impacto'!$D$11),"Leve",IF(OR(K20='[20]Tabla Impacto'!$C$12,K20='[20]Tabla Impacto'!$D$12),"Menor",IF(OR(K20='[20]Tabla Impacto'!$C$13,K20='[20]Tabla Impacto'!$D$13),"Moderado",IF(OR(K20='[20]Tabla Impacto'!$C$14,K20='[20]Tabla Impacto'!$D$14),"Mayor",IF(OR(K20='[20]Tabla Impacto'!$C$15,K20='[20]Tabla Impacto'!$D$15),"Catastrófico","")))))</f>
        <v>Moderado</v>
      </c>
      <c r="M20" s="437">
        <f>IF(L20="","",IF(L20="Leve",0.2,IF(L20="Menor",0.4,IF(L20="Moderado",0.6,IF(L20="Mayor",0.8,IF(L20="Catastrófico",1,))))))</f>
        <v>0.6</v>
      </c>
      <c r="N20" s="455" t="str">
        <f>IF(OR(AND(H20="Muy Baja",L20="Leve"),AND(H20="Muy Baja",L20="Menor"),AND(H20="Baja",L20="Leve")),"Bajo",IF(OR(AND(H20="Muy baja",L20="Moderado"),AND(H20="Baja",L20="Menor"),AND(H20="Baja",L20="Moderado"),AND(H20="Media",L20="Leve"),AND(H20="Media",L20="Menor"),AND(H20="Media",L20="Moderado"),AND(H20="Alta",L20="Leve"),AND(H20="Alta",L20="Menor")),"Moderado",IF(OR(AND(H20="Muy Baja",L20="Mayor"),AND(H20="Baja",L20="Mayor"),AND(H20="Media",L20="Mayor"),AND(H20="Alta",L20="Moderado"),AND(H20="Alta",L20="Mayor"),AND(H20="Muy Alta",L20="Leve"),AND(H20="Muy Alta",L20="Menor"),AND(H20="Muy Alta",L20="Moderado"),AND(H20="Muy Alta",L20="Mayor")),"Alto",IF(OR(AND(H20="Muy Baja",L20="Catastrófico"),AND(H20="Baja",L20="Catastrófico"),AND(H20="Media",L20="Catastrófico"),AND(H20="Alta",L20="Catastrófico"),AND(H20="Muy Alta",L20="Catastrófico")),"Extremo",""))))</f>
        <v>Moderado</v>
      </c>
      <c r="O20" s="797">
        <v>1</v>
      </c>
      <c r="P20" s="799" t="s">
        <v>924</v>
      </c>
      <c r="Q20" s="801" t="s">
        <v>925</v>
      </c>
      <c r="R20" s="803" t="s">
        <v>146</v>
      </c>
      <c r="S20" s="795" t="s">
        <v>63</v>
      </c>
      <c r="T20" s="795" t="s">
        <v>64</v>
      </c>
      <c r="U20" s="791" t="str">
        <f>IF(AND(S20="Preventivo",T20="Automático"),"50%",IF(AND(S20="Preventivo",T20="Manual"),"40%",IF(AND(S20="Detectivo",T20="Automático"),"40%",IF(AND(S20="Detectivo",T20="Manual"),"30%",IF(AND(S20="Correctivo",T20="Automático"),"35%",IF(AND(S20="Correctivo",T20="Manual"),"25%",""))))))</f>
        <v>40%</v>
      </c>
      <c r="V20" s="795" t="s">
        <v>65</v>
      </c>
      <c r="W20" s="795" t="s">
        <v>167</v>
      </c>
      <c r="X20" s="795" t="s">
        <v>67</v>
      </c>
      <c r="Y20" s="17">
        <f>IFERROR(IF(R20="Probabilidad",(I20-(+I20*U20)),IF(R20="Impacto",I20,"")),"")</f>
        <v>0.36</v>
      </c>
      <c r="Z20" s="789" t="str">
        <f>IFERROR(IF(Y20="","",IF(Y20&lt;=0.2,"Muy Baja",IF(Y20&lt;=0.4,"Baja",IF(Y20&lt;=0.6,"Media",IF(Y20&lt;=0.8,"Alta","Muy Alta"))))),"")</f>
        <v>Baja</v>
      </c>
      <c r="AA20" s="791">
        <f>+Y20</f>
        <v>0.36</v>
      </c>
      <c r="AB20" s="789" t="str">
        <f>IFERROR(IF(AC20="","",IF(AC20&lt;=0.2,"Leve",IF(AC20&lt;=0.4,"Menor",IF(AC20&lt;=0.6,"Moderado",IF(AC20&lt;=0.8,"Mayor","Catastrófico"))))),"")</f>
        <v>Moderado</v>
      </c>
      <c r="AC20" s="791">
        <f>IFERROR(IF(R20="Impacto",(M20-(+M20*U20)),IF(R20="Probabilidad",M20,"")),"")</f>
        <v>0.6</v>
      </c>
      <c r="AD20" s="793" t="str">
        <f>IFERROR(IF(OR(AND(Z20="Muy Baja",AB20="Leve"),AND(Z20="Muy Baja",AB20="Menor"),AND(Z20="Baja",AB20="Leve")),"Bajo",IF(OR(AND(Z20="Muy baja",AB20="Moderado"),AND(Z20="Baja",AB20="Menor"),AND(Z20="Baja",AB20="Moderado"),AND(Z20="Media",AB20="Leve"),AND(Z20="Media",AB20="Menor"),AND(Z20="Media",AB20="Moderado"),AND(Z20="Alta",AB20="Leve"),AND(Z20="Alta",AB20="Menor")),"Moderado",IF(OR(AND(Z20="Muy Baja",AB20="Mayor"),AND(Z20="Baja",AB20="Mayor"),AND(Z20="Media",AB20="Mayor"),AND(Z20="Alta",AB20="Moderado"),AND(Z20="Alta",AB20="Mayor"),AND(Z20="Muy Alta",AB20="Leve"),AND(Z20="Muy Alta",AB20="Menor"),AND(Z20="Muy Alta",AB20="Moderado"),AND(Z20="Muy Alta",AB20="Mayor")),"Alto",IF(OR(AND(Z20="Muy Baja",AB20="Catastrófico"),AND(Z20="Baja",AB20="Catastrófico"),AND(Z20="Media",AB20="Catastrófico"),AND(Z20="Alta",AB20="Catastrófico"),AND(Z20="Muy Alta",AB20="Catastrófico")),"Extremo","")))),"")</f>
        <v>Moderado</v>
      </c>
      <c r="AE20" s="795" t="s">
        <v>68</v>
      </c>
      <c r="AF20" s="447" t="s">
        <v>926</v>
      </c>
      <c r="AG20" s="447" t="s">
        <v>915</v>
      </c>
      <c r="AH20" s="449">
        <v>46023</v>
      </c>
      <c r="AI20" s="449">
        <v>46174</v>
      </c>
      <c r="AJ20" s="449" t="s">
        <v>73</v>
      </c>
      <c r="AK20" s="435" t="s">
        <v>74</v>
      </c>
      <c r="AL20" s="2"/>
    </row>
    <row r="21" spans="1:38" x14ac:dyDescent="0.3">
      <c r="A21" s="422"/>
      <c r="B21" s="423"/>
      <c r="C21" s="463"/>
      <c r="D21" s="463"/>
      <c r="E21" s="464"/>
      <c r="F21" s="423"/>
      <c r="G21" s="425"/>
      <c r="H21" s="426"/>
      <c r="I21" s="437"/>
      <c r="J21" s="438"/>
      <c r="K21" s="437">
        <f>IF(NOT(ISERROR(MATCH(J21,_xlfn.ANCHORARRAY(#REF!),0))),#REF!&amp;"Por favor no seleccionar los criterios de impacto",J21)</f>
        <v>0</v>
      </c>
      <c r="L21" s="426"/>
      <c r="M21" s="437"/>
      <c r="N21" s="455"/>
      <c r="O21" s="798"/>
      <c r="P21" s="800"/>
      <c r="Q21" s="802"/>
      <c r="R21" s="804"/>
      <c r="S21" s="796"/>
      <c r="T21" s="796"/>
      <c r="U21" s="792"/>
      <c r="V21" s="796"/>
      <c r="W21" s="796"/>
      <c r="X21" s="796"/>
      <c r="Y21" s="25" t="str">
        <f>IFERROR(IF(AND(R20="Probabilidad",R21="Probabilidad"),(AA20-(+AA20*U21)),IF(R21="Probabilidad",(I20-(+I20*U21)),IF(R21="Impacto",AA20,""))),"")</f>
        <v/>
      </c>
      <c r="Z21" s="790"/>
      <c r="AA21" s="792"/>
      <c r="AB21" s="790"/>
      <c r="AC21" s="792"/>
      <c r="AD21" s="794"/>
      <c r="AE21" s="796"/>
      <c r="AF21" s="448"/>
      <c r="AG21" s="448"/>
      <c r="AH21" s="450"/>
      <c r="AI21" s="450"/>
      <c r="AJ21" s="450"/>
      <c r="AK21" s="436"/>
      <c r="AL21" s="2"/>
    </row>
    <row r="22" spans="1:38" x14ac:dyDescent="0.3">
      <c r="A22" s="422">
        <v>4</v>
      </c>
      <c r="B22" s="423" t="s">
        <v>230</v>
      </c>
      <c r="C22" s="463" t="s">
        <v>927</v>
      </c>
      <c r="D22" s="463" t="s">
        <v>928</v>
      </c>
      <c r="E22" s="464" t="s">
        <v>929</v>
      </c>
      <c r="F22" s="423" t="s">
        <v>231</v>
      </c>
      <c r="G22" s="425">
        <v>500</v>
      </c>
      <c r="H22" s="440" t="str">
        <f>IF(G22&lt;=0,"",IF(G22&lt;=2,"Muy Baja",IF(G22&lt;=24,"Baja",IF(G22&lt;=500,"Media",IF(G22&lt;=5000,"Alta","Muy Alta")))))</f>
        <v>Media</v>
      </c>
      <c r="I22" s="442">
        <f>IF(H22="","",IF(H22="Muy Baja",0.2,IF(H22="Baja",0.4,IF(H22="Media",0.6,IF(H22="Alta",0.8,IF(H22="Muy Alta",1,))))))</f>
        <v>0.6</v>
      </c>
      <c r="J22" s="438" t="s">
        <v>142</v>
      </c>
      <c r="K22" s="442" t="str">
        <f>IF(NOT(ISERROR(MATCH(J22,'[20]Tabla Impacto'!$B$221:$B$223,0))),'[20]Tabla Impacto'!$F$223&amp;"Por favor no seleccionar los criterios de impacto(Afectación Económica o presupuestal y Pérdida Reputacional)",J22)</f>
        <v xml:space="preserve">     El riesgo afecta la imagen de la entidad con algunos usuarios de relevancia frente al logro de los objetivos</v>
      </c>
      <c r="L22" s="440" t="str">
        <f>IF(OR(K22='[20]Tabla Impacto'!$C$11,K22='[20]Tabla Impacto'!$D$11),"Leve",IF(OR(K22='[20]Tabla Impacto'!$C$12,K22='[20]Tabla Impacto'!$D$12),"Menor",IF(OR(K22='[20]Tabla Impacto'!$C$13,K22='[20]Tabla Impacto'!$D$13),"Moderado",IF(OR(K22='[20]Tabla Impacto'!$C$14,K22='[20]Tabla Impacto'!$D$14),"Mayor",IF(OR(K22='[20]Tabla Impacto'!$C$15,K22='[20]Tabla Impacto'!$D$15),"Catastrófico","")))))</f>
        <v>Moderado</v>
      </c>
      <c r="M22" s="442">
        <f>IF(L22="","",IF(L22="Leve",0.2,IF(L22="Menor",0.4,IF(L22="Moderado",0.6,IF(L22="Mayor",0.8,IF(L22="Catastrófico",1,))))))</f>
        <v>0.6</v>
      </c>
      <c r="N22" s="44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Moderado</v>
      </c>
      <c r="O22" s="797">
        <v>1</v>
      </c>
      <c r="P22" s="799" t="s">
        <v>930</v>
      </c>
      <c r="Q22" s="801" t="s">
        <v>931</v>
      </c>
      <c r="R22" s="803" t="s">
        <v>146</v>
      </c>
      <c r="S22" s="795" t="s">
        <v>63</v>
      </c>
      <c r="T22" s="795" t="s">
        <v>64</v>
      </c>
      <c r="U22" s="791" t="str">
        <f>IF(AND(S22="Preventivo",T22="Automático"),"50%",IF(AND(S22="Preventivo",T22="Manual"),"40%",IF(AND(S22="Detectivo",T22="Automático"),"40%",IF(AND(S22="Detectivo",T22="Manual"),"30%",IF(AND(S22="Correctivo",T22="Automático"),"35%",IF(AND(S22="Correctivo",T22="Manual"),"25%",""))))))</f>
        <v>40%</v>
      </c>
      <c r="V22" s="795" t="s">
        <v>65</v>
      </c>
      <c r="W22" s="795" t="s">
        <v>167</v>
      </c>
      <c r="X22" s="795" t="s">
        <v>67</v>
      </c>
      <c r="Y22" s="17">
        <f>IFERROR(IF(R22="Probabilidad",(I22-(+I22*U22)),IF(R22="Impacto",I22,"")),"")</f>
        <v>0.36</v>
      </c>
      <c r="Z22" s="789" t="str">
        <f>IFERROR(IF(Y22="","",IF(Y22&lt;=0.2,"Muy Baja",IF(Y22&lt;=0.4,"Baja",IF(Y22&lt;=0.6,"Media",IF(Y22&lt;=0.8,"Alta","Muy Alta"))))),"")</f>
        <v>Baja</v>
      </c>
      <c r="AA22" s="791">
        <f>+Y22</f>
        <v>0.36</v>
      </c>
      <c r="AB22" s="789" t="str">
        <f>IFERROR(IF(AC22="","",IF(AC22&lt;=0.2,"Leve",IF(AC22&lt;=0.4,"Menor",IF(AC22&lt;=0.6,"Moderado",IF(AC22&lt;=0.8,"Mayor","Catastrófico"))))),"")</f>
        <v>Moderado</v>
      </c>
      <c r="AC22" s="791">
        <f>IFERROR(IF(R22="Impacto",(M22-(+M22*U22)),IF(R22="Probabilidad",M22,"")),"")</f>
        <v>0.6</v>
      </c>
      <c r="AD22" s="793" t="str">
        <f>IFERROR(IF(OR(AND(Z22="Muy Baja",AB22="Leve"),AND(Z22="Muy Baja",AB22="Menor"),AND(Z22="Baja",AB22="Leve")),"Bajo",IF(OR(AND(Z22="Muy baja",AB22="Moderado"),AND(Z22="Baja",AB22="Menor"),AND(Z22="Baja",AB22="Moderado"),AND(Z22="Media",AB22="Leve"),AND(Z22="Media",AB22="Menor"),AND(Z22="Media",AB22="Moderado"),AND(Z22="Alta",AB22="Leve"),AND(Z22="Alta",AB22="Menor")),"Moderado",IF(OR(AND(Z22="Muy Baja",AB22="Mayor"),AND(Z22="Baja",AB22="Mayor"),AND(Z22="Media",AB22="Mayor"),AND(Z22="Alta",AB22="Moderado"),AND(Z22="Alta",AB22="Mayor"),AND(Z22="Muy Alta",AB22="Leve"),AND(Z22="Muy Alta",AB22="Menor"),AND(Z22="Muy Alta",AB22="Moderado"),AND(Z22="Muy Alta",AB22="Mayor")),"Alto",IF(OR(AND(Z22="Muy Baja",AB22="Catastrófico"),AND(Z22="Baja",AB22="Catastrófico"),AND(Z22="Media",AB22="Catastrófico"),AND(Z22="Alta",AB22="Catastrófico"),AND(Z22="Muy Alta",AB22="Catastrófico")),"Extremo","")))),"")</f>
        <v>Moderado</v>
      </c>
      <c r="AE22" s="795" t="s">
        <v>68</v>
      </c>
      <c r="AF22" s="447" t="s">
        <v>932</v>
      </c>
      <c r="AG22" s="447" t="s">
        <v>915</v>
      </c>
      <c r="AH22" s="449">
        <v>46023</v>
      </c>
      <c r="AI22" s="449">
        <v>46174</v>
      </c>
      <c r="AJ22" s="449" t="s">
        <v>73</v>
      </c>
      <c r="AK22" s="435" t="s">
        <v>74</v>
      </c>
      <c r="AL22" s="2"/>
    </row>
    <row r="23" spans="1:38" x14ac:dyDescent="0.3">
      <c r="A23" s="422"/>
      <c r="B23" s="423"/>
      <c r="C23" s="463"/>
      <c r="D23" s="463"/>
      <c r="E23" s="464"/>
      <c r="F23" s="423"/>
      <c r="G23" s="425"/>
      <c r="H23" s="426"/>
      <c r="I23" s="437"/>
      <c r="J23" s="438"/>
      <c r="K23" s="437">
        <f>IF(NOT(ISERROR(MATCH(J23,_xlfn.ANCHORARRAY(#REF!),0))),#REF!&amp;"Por favor no seleccionar los criterios de impacto",J23)</f>
        <v>0</v>
      </c>
      <c r="L23" s="426"/>
      <c r="M23" s="437"/>
      <c r="N23" s="455"/>
      <c r="O23" s="798"/>
      <c r="P23" s="800"/>
      <c r="Q23" s="802"/>
      <c r="R23" s="804"/>
      <c r="S23" s="796"/>
      <c r="T23" s="796"/>
      <c r="U23" s="792"/>
      <c r="V23" s="796"/>
      <c r="W23" s="796"/>
      <c r="X23" s="796"/>
      <c r="Y23" s="17" t="str">
        <f>IFERROR(IF(AND(R22="Probabilidad",R23="Probabilidad"),(AA22-(+AA22*U23)),IF(R23="Probabilidad",(I22-(+I22*U23)),IF(R23="Impacto",AA22,""))),"")</f>
        <v/>
      </c>
      <c r="Z23" s="790"/>
      <c r="AA23" s="792"/>
      <c r="AB23" s="790"/>
      <c r="AC23" s="792"/>
      <c r="AD23" s="794"/>
      <c r="AE23" s="796"/>
      <c r="AF23" s="448"/>
      <c r="AG23" s="448"/>
      <c r="AH23" s="450"/>
      <c r="AI23" s="450"/>
      <c r="AJ23" s="450"/>
      <c r="AK23" s="436"/>
      <c r="AL23" s="2"/>
    </row>
    <row r="24" spans="1:38" x14ac:dyDescent="0.3">
      <c r="A24" s="36"/>
      <c r="B24" s="589"/>
      <c r="C24" s="590"/>
      <c r="D24" s="590"/>
      <c r="E24" s="590"/>
      <c r="F24" s="590"/>
      <c r="G24" s="590"/>
      <c r="H24" s="590"/>
      <c r="I24" s="590"/>
      <c r="J24" s="590"/>
      <c r="K24" s="590"/>
      <c r="L24" s="590"/>
      <c r="M24" s="590"/>
      <c r="N24" s="590"/>
      <c r="O24" s="590"/>
      <c r="P24" s="590"/>
      <c r="Q24" s="590"/>
      <c r="R24" s="590"/>
      <c r="S24" s="590"/>
      <c r="T24" s="590"/>
      <c r="U24" s="590"/>
      <c r="V24" s="590"/>
      <c r="W24" s="590"/>
      <c r="X24" s="590"/>
      <c r="Y24" s="590"/>
      <c r="Z24" s="590"/>
      <c r="AA24" s="590"/>
      <c r="AB24" s="590"/>
      <c r="AC24" s="590"/>
      <c r="AD24" s="590"/>
      <c r="AE24" s="590"/>
      <c r="AF24" s="590"/>
      <c r="AG24" s="590"/>
      <c r="AH24" s="590"/>
      <c r="AI24" s="590"/>
      <c r="AJ24" s="590"/>
      <c r="AK24" s="591"/>
    </row>
    <row r="25" spans="1:38" x14ac:dyDescent="0.3">
      <c r="A25" s="37"/>
      <c r="B25" s="37"/>
      <c r="C25" s="37"/>
      <c r="D25" s="37"/>
      <c r="F25" s="38"/>
    </row>
    <row r="26" spans="1:38" x14ac:dyDescent="0.3">
      <c r="B26" s="39" t="s">
        <v>133</v>
      </c>
    </row>
    <row r="27" spans="1:38" x14ac:dyDescent="0.3">
      <c r="A27" s="37"/>
      <c r="B27" s="37"/>
      <c r="C27" s="37"/>
      <c r="D27" s="37"/>
      <c r="F27" s="38"/>
    </row>
    <row r="28" spans="1:38" x14ac:dyDescent="0.3">
      <c r="A28" s="37"/>
      <c r="B28" s="37"/>
      <c r="C28" s="37"/>
      <c r="D28" s="37"/>
      <c r="F28" s="38"/>
    </row>
    <row r="29" spans="1:38" x14ac:dyDescent="0.3">
      <c r="A29" s="37"/>
      <c r="B29" s="37"/>
      <c r="C29" s="37"/>
      <c r="D29" s="37"/>
      <c r="F29" s="38"/>
    </row>
    <row r="30" spans="1:38" x14ac:dyDescent="0.3">
      <c r="A30" s="37"/>
      <c r="B30" s="37"/>
      <c r="C30" s="37"/>
      <c r="D30" s="37"/>
      <c r="F30" s="38"/>
    </row>
    <row r="31" spans="1:38" x14ac:dyDescent="0.3">
      <c r="A31" s="37"/>
      <c r="B31" s="37"/>
      <c r="C31" s="37"/>
      <c r="D31" s="37"/>
      <c r="F31" s="38"/>
    </row>
    <row r="32" spans="1:38" x14ac:dyDescent="0.3">
      <c r="A32" s="37"/>
      <c r="B32" s="37"/>
      <c r="C32" s="88" t="s">
        <v>226</v>
      </c>
      <c r="D32" s="89"/>
      <c r="E32" s="391" t="s">
        <v>26</v>
      </c>
      <c r="F32" s="38"/>
    </row>
    <row r="33" spans="1:6" x14ac:dyDescent="0.3">
      <c r="A33" s="37"/>
      <c r="B33" s="37"/>
      <c r="C33" s="89" t="s">
        <v>227</v>
      </c>
      <c r="D33" s="89"/>
      <c r="E33" s="391"/>
      <c r="F33" s="38"/>
    </row>
    <row r="34" spans="1:6" x14ac:dyDescent="0.3">
      <c r="A34" s="37"/>
      <c r="B34" s="37"/>
      <c r="C34" s="89" t="s">
        <v>89</v>
      </c>
      <c r="D34" s="89"/>
      <c r="E34" s="89" t="s">
        <v>59</v>
      </c>
      <c r="F34" s="38"/>
    </row>
    <row r="35" spans="1:6" x14ac:dyDescent="0.3">
      <c r="A35" s="37"/>
      <c r="B35" s="37"/>
      <c r="C35" s="89" t="s">
        <v>55</v>
      </c>
      <c r="D35" s="89"/>
      <c r="E35" s="89" t="s">
        <v>131</v>
      </c>
      <c r="F35" s="38"/>
    </row>
    <row r="36" spans="1:6" x14ac:dyDescent="0.3">
      <c r="A36" s="37"/>
      <c r="B36" s="37"/>
      <c r="C36" s="89" t="s">
        <v>168</v>
      </c>
      <c r="D36" s="89"/>
      <c r="E36" s="89" t="s">
        <v>80</v>
      </c>
      <c r="F36" s="38"/>
    </row>
    <row r="37" spans="1:6" x14ac:dyDescent="0.3">
      <c r="A37" s="37"/>
      <c r="B37" s="37"/>
      <c r="C37" s="89" t="s">
        <v>228</v>
      </c>
      <c r="D37" s="89"/>
      <c r="E37" s="89" t="s">
        <v>229</v>
      </c>
      <c r="F37" s="38"/>
    </row>
    <row r="38" spans="1:6" x14ac:dyDescent="0.3">
      <c r="A38" s="37"/>
      <c r="B38" s="37"/>
      <c r="C38" s="89" t="s">
        <v>230</v>
      </c>
      <c r="D38" s="89"/>
      <c r="E38" s="89" t="s">
        <v>231</v>
      </c>
      <c r="F38" s="38"/>
    </row>
    <row r="39" spans="1:6" x14ac:dyDescent="0.3">
      <c r="A39" s="37"/>
      <c r="B39" s="37"/>
      <c r="C39" s="89"/>
      <c r="D39" s="89"/>
      <c r="E39" s="89" t="s">
        <v>197</v>
      </c>
      <c r="F39" s="38"/>
    </row>
    <row r="40" spans="1:6" x14ac:dyDescent="0.3">
      <c r="A40" s="37"/>
      <c r="B40" s="37"/>
      <c r="C40" s="89"/>
      <c r="D40" s="89"/>
      <c r="E40" s="89" t="s">
        <v>154</v>
      </c>
      <c r="F40" s="38"/>
    </row>
    <row r="41" spans="1:6" x14ac:dyDescent="0.3">
      <c r="A41" s="37"/>
      <c r="B41" s="37"/>
      <c r="C41" s="89"/>
      <c r="D41" s="89"/>
      <c r="E41" s="89" t="s">
        <v>232</v>
      </c>
      <c r="F41" s="38"/>
    </row>
    <row r="42" spans="1:6" ht="15" thickBot="1" x14ac:dyDescent="0.35">
      <c r="A42" s="37"/>
      <c r="B42" s="37"/>
      <c r="C42" s="89"/>
      <c r="D42" s="89"/>
      <c r="E42" s="90" t="s">
        <v>233</v>
      </c>
      <c r="F42" s="38"/>
    </row>
    <row r="43" spans="1:6" ht="15" thickBot="1" x14ac:dyDescent="0.35">
      <c r="A43" s="37"/>
      <c r="B43" s="37"/>
      <c r="C43" s="37"/>
      <c r="D43" s="37"/>
      <c r="E43" s="91" t="s">
        <v>234</v>
      </c>
      <c r="F43" s="38"/>
    </row>
    <row r="44" spans="1:6" x14ac:dyDescent="0.3">
      <c r="A44" s="37"/>
      <c r="B44" s="37"/>
      <c r="C44" s="37"/>
      <c r="D44" s="37"/>
      <c r="F44" s="38"/>
    </row>
    <row r="45" spans="1:6" x14ac:dyDescent="0.3">
      <c r="A45" s="37"/>
      <c r="B45" s="37"/>
      <c r="C45" s="37"/>
      <c r="D45" s="37"/>
      <c r="F45" s="38"/>
    </row>
  </sheetData>
  <mergeCells count="201">
    <mergeCell ref="A7:C10"/>
    <mergeCell ref="D7:AI7"/>
    <mergeCell ref="AJ7:AK7"/>
    <mergeCell ref="D8:AI9"/>
    <mergeCell ref="AJ8:AJ9"/>
    <mergeCell ref="AK8:AK9"/>
    <mergeCell ref="D10:AI10"/>
    <mergeCell ref="AJ10:AK10"/>
    <mergeCell ref="A14:A15"/>
    <mergeCell ref="B14:B15"/>
    <mergeCell ref="C14:C15"/>
    <mergeCell ref="D14:D15"/>
    <mergeCell ref="E14:E15"/>
    <mergeCell ref="F14:F15"/>
    <mergeCell ref="AG12:AK12"/>
    <mergeCell ref="A13:G13"/>
    <mergeCell ref="H13:N13"/>
    <mergeCell ref="O13:X13"/>
    <mergeCell ref="Y13:AE13"/>
    <mergeCell ref="AF13:AK13"/>
    <mergeCell ref="A12:B12"/>
    <mergeCell ref="C12:G12"/>
    <mergeCell ref="H12:I12"/>
    <mergeCell ref="J12:N12"/>
    <mergeCell ref="O12:P12"/>
    <mergeCell ref="Q12:AE12"/>
    <mergeCell ref="O14:O15"/>
    <mergeCell ref="P14:P15"/>
    <mergeCell ref="Q14:Q15"/>
    <mergeCell ref="R14:R15"/>
    <mergeCell ref="G14:G15"/>
    <mergeCell ref="H14:H15"/>
    <mergeCell ref="I14:I15"/>
    <mergeCell ref="J14:J15"/>
    <mergeCell ref="K14:K15"/>
    <mergeCell ref="L14:L15"/>
    <mergeCell ref="AJ14:AJ15"/>
    <mergeCell ref="AK14:AK15"/>
    <mergeCell ref="A16:A17"/>
    <mergeCell ref="B16:B17"/>
    <mergeCell ref="C16:C17"/>
    <mergeCell ref="D16:D17"/>
    <mergeCell ref="E16:E17"/>
    <mergeCell ref="F16:F17"/>
    <mergeCell ref="G16:G17"/>
    <mergeCell ref="H16:H17"/>
    <mergeCell ref="AD14:AD15"/>
    <mergeCell ref="AE14:AE15"/>
    <mergeCell ref="AF14:AF15"/>
    <mergeCell ref="AG14:AG15"/>
    <mergeCell ref="AH14:AH15"/>
    <mergeCell ref="AI14:AI15"/>
    <mergeCell ref="S14:X14"/>
    <mergeCell ref="Y14:Y15"/>
    <mergeCell ref="Z14:Z15"/>
    <mergeCell ref="AA14:AA15"/>
    <mergeCell ref="AB14:AB15"/>
    <mergeCell ref="AC14:AC15"/>
    <mergeCell ref="M14:M15"/>
    <mergeCell ref="N14:N15"/>
    <mergeCell ref="AK16:AK17"/>
    <mergeCell ref="A18:A19"/>
    <mergeCell ref="B18:B19"/>
    <mergeCell ref="C18:C19"/>
    <mergeCell ref="D18:D19"/>
    <mergeCell ref="E18:E19"/>
    <mergeCell ref="F18:F19"/>
    <mergeCell ref="AB16:AB17"/>
    <mergeCell ref="AC16:AC17"/>
    <mergeCell ref="AD16:AD17"/>
    <mergeCell ref="AE16:AE17"/>
    <mergeCell ref="AF16:AF17"/>
    <mergeCell ref="AG16:AG17"/>
    <mergeCell ref="U16:U17"/>
    <mergeCell ref="V16:V17"/>
    <mergeCell ref="W16:W17"/>
    <mergeCell ref="X16:X17"/>
    <mergeCell ref="Z16:Z17"/>
    <mergeCell ref="AA16:AA17"/>
    <mergeCell ref="O16:O17"/>
    <mergeCell ref="P16:P17"/>
    <mergeCell ref="Q16:Q17"/>
    <mergeCell ref="R16:R17"/>
    <mergeCell ref="S16:S17"/>
    <mergeCell ref="G18:G19"/>
    <mergeCell ref="H18:H19"/>
    <mergeCell ref="I18:I19"/>
    <mergeCell ref="J18:J19"/>
    <mergeCell ref="K18:K19"/>
    <mergeCell ref="L18:L19"/>
    <mergeCell ref="AH16:AH17"/>
    <mergeCell ref="AI16:AI17"/>
    <mergeCell ref="AJ16:AJ17"/>
    <mergeCell ref="T16:T17"/>
    <mergeCell ref="I16:I17"/>
    <mergeCell ref="J16:J17"/>
    <mergeCell ref="K16:K17"/>
    <mergeCell ref="L16:L17"/>
    <mergeCell ref="M16:M17"/>
    <mergeCell ref="N16:N17"/>
    <mergeCell ref="S18:S19"/>
    <mergeCell ref="T18:T19"/>
    <mergeCell ref="U18:U19"/>
    <mergeCell ref="V18:V19"/>
    <mergeCell ref="W18:W19"/>
    <mergeCell ref="X18:X19"/>
    <mergeCell ref="M18:M19"/>
    <mergeCell ref="N18:N19"/>
    <mergeCell ref="AK18:AK19"/>
    <mergeCell ref="Z18:Z19"/>
    <mergeCell ref="AA18:AA19"/>
    <mergeCell ref="AB18:AB19"/>
    <mergeCell ref="AC18:AC19"/>
    <mergeCell ref="AD18:AD19"/>
    <mergeCell ref="AE18:AE19"/>
    <mergeCell ref="J20:J21"/>
    <mergeCell ref="K20:K21"/>
    <mergeCell ref="L20:L21"/>
    <mergeCell ref="O18:O19"/>
    <mergeCell ref="P18:P19"/>
    <mergeCell ref="Q18:Q19"/>
    <mergeCell ref="R18:R19"/>
    <mergeCell ref="AF18:AF19"/>
    <mergeCell ref="AG18:AG19"/>
    <mergeCell ref="AH18:AH19"/>
    <mergeCell ref="AI18:AI19"/>
    <mergeCell ref="AJ18:AJ19"/>
    <mergeCell ref="A20:A21"/>
    <mergeCell ref="B20:B21"/>
    <mergeCell ref="C20:C21"/>
    <mergeCell ref="D20:D21"/>
    <mergeCell ref="E20:E21"/>
    <mergeCell ref="F20:F21"/>
    <mergeCell ref="AI20:AI21"/>
    <mergeCell ref="AJ20:AJ21"/>
    <mergeCell ref="AK20:AK21"/>
    <mergeCell ref="Z20:Z21"/>
    <mergeCell ref="AA20:AA21"/>
    <mergeCell ref="AB20:AB21"/>
    <mergeCell ref="AC20:AC21"/>
    <mergeCell ref="AD20:AD21"/>
    <mergeCell ref="AE20:AE21"/>
    <mergeCell ref="A22:A23"/>
    <mergeCell ref="B22:B23"/>
    <mergeCell ref="C22:C23"/>
    <mergeCell ref="D22:D23"/>
    <mergeCell ref="E22:E23"/>
    <mergeCell ref="F22:F23"/>
    <mergeCell ref="AF20:AF21"/>
    <mergeCell ref="AG20:AG21"/>
    <mergeCell ref="AH20:AH21"/>
    <mergeCell ref="S20:S21"/>
    <mergeCell ref="T20:T21"/>
    <mergeCell ref="U20:U21"/>
    <mergeCell ref="V20:V21"/>
    <mergeCell ref="W20:W21"/>
    <mergeCell ref="X20:X21"/>
    <mergeCell ref="M20:M21"/>
    <mergeCell ref="N20:N21"/>
    <mergeCell ref="O20:O21"/>
    <mergeCell ref="P20:P21"/>
    <mergeCell ref="Q20:Q21"/>
    <mergeCell ref="R20:R21"/>
    <mergeCell ref="G20:G21"/>
    <mergeCell ref="H20:H21"/>
    <mergeCell ref="I20:I21"/>
    <mergeCell ref="N22:N23"/>
    <mergeCell ref="O22:O23"/>
    <mergeCell ref="P22:P23"/>
    <mergeCell ref="Q22:Q23"/>
    <mergeCell ref="R22:R23"/>
    <mergeCell ref="G22:G23"/>
    <mergeCell ref="H22:H23"/>
    <mergeCell ref="I22:I23"/>
    <mergeCell ref="J22:J23"/>
    <mergeCell ref="K22:K23"/>
    <mergeCell ref="L22:L23"/>
    <mergeCell ref="A1:C4"/>
    <mergeCell ref="D1:AK4"/>
    <mergeCell ref="A6:AK6"/>
    <mergeCell ref="B24:AK24"/>
    <mergeCell ref="E32:E33"/>
    <mergeCell ref="AF22:AF23"/>
    <mergeCell ref="AG22:AG23"/>
    <mergeCell ref="AH22:AH23"/>
    <mergeCell ref="AI22:AI23"/>
    <mergeCell ref="AJ22:AJ23"/>
    <mergeCell ref="AK22:AK23"/>
    <mergeCell ref="Z22:Z23"/>
    <mergeCell ref="AA22:AA23"/>
    <mergeCell ref="AB22:AB23"/>
    <mergeCell ref="AC22:AC23"/>
    <mergeCell ref="AD22:AD23"/>
    <mergeCell ref="AE22:AE23"/>
    <mergeCell ref="S22:S23"/>
    <mergeCell ref="T22:T23"/>
    <mergeCell ref="U22:U23"/>
    <mergeCell ref="V22:V23"/>
    <mergeCell ref="W22:W23"/>
    <mergeCell ref="X22:X23"/>
    <mergeCell ref="M22:M23"/>
  </mergeCells>
  <conditionalFormatting sqref="H16 H18">
    <cfRule type="cellIs" dxfId="620" priority="52" operator="equal">
      <formula>"Muy Alta"</formula>
    </cfRule>
    <cfRule type="cellIs" dxfId="619" priority="53" operator="equal">
      <formula>"Alta"</formula>
    </cfRule>
    <cfRule type="cellIs" dxfId="618" priority="54" operator="equal">
      <formula>"Media"</formula>
    </cfRule>
    <cfRule type="cellIs" dxfId="617" priority="55" operator="equal">
      <formula>"Baja"</formula>
    </cfRule>
    <cfRule type="cellIs" dxfId="616" priority="56" operator="equal">
      <formula>"Muy Baja"</formula>
    </cfRule>
  </conditionalFormatting>
  <conditionalFormatting sqref="H20">
    <cfRule type="cellIs" dxfId="615" priority="38" operator="equal">
      <formula>"Muy Alta"</formula>
    </cfRule>
    <cfRule type="cellIs" dxfId="614" priority="39" operator="equal">
      <formula>"Alta"</formula>
    </cfRule>
    <cfRule type="cellIs" dxfId="613" priority="40" operator="equal">
      <formula>"Media"</formula>
    </cfRule>
    <cfRule type="cellIs" dxfId="612" priority="41" operator="equal">
      <formula>"Baja"</formula>
    </cfRule>
    <cfRule type="cellIs" dxfId="611" priority="42" operator="equal">
      <formula>"Muy Baja"</formula>
    </cfRule>
  </conditionalFormatting>
  <conditionalFormatting sqref="H22">
    <cfRule type="cellIs" dxfId="610" priority="29" operator="equal">
      <formula>"Muy Alta"</formula>
    </cfRule>
    <cfRule type="cellIs" dxfId="609" priority="30" operator="equal">
      <formula>"Alta"</formula>
    </cfRule>
    <cfRule type="cellIs" dxfId="608" priority="31" operator="equal">
      <formula>"Media"</formula>
    </cfRule>
    <cfRule type="cellIs" dxfId="607" priority="32" operator="equal">
      <formula>"Baja"</formula>
    </cfRule>
    <cfRule type="cellIs" dxfId="606" priority="33" operator="equal">
      <formula>"Muy Baja"</formula>
    </cfRule>
  </conditionalFormatting>
  <conditionalFormatting sqref="K16:K23">
    <cfRule type="containsText" dxfId="605" priority="1" operator="containsText" text="❌">
      <formula>NOT(ISERROR(SEARCH("❌",K16)))</formula>
    </cfRule>
  </conditionalFormatting>
  <conditionalFormatting sqref="L16">
    <cfRule type="cellIs" dxfId="604" priority="6" operator="equal">
      <formula>"Catastrófico"</formula>
    </cfRule>
    <cfRule type="cellIs" dxfId="603" priority="7" operator="equal">
      <formula>"Mayor"</formula>
    </cfRule>
    <cfRule type="cellIs" dxfId="602" priority="8" operator="equal">
      <formula>"Moderado"</formula>
    </cfRule>
    <cfRule type="cellIs" dxfId="601" priority="9" operator="equal">
      <formula>"Menor"</formula>
    </cfRule>
    <cfRule type="cellIs" dxfId="600" priority="10" operator="equal">
      <formula>"Leve"</formula>
    </cfRule>
  </conditionalFormatting>
  <conditionalFormatting sqref="L18 L20 L22">
    <cfRule type="cellIs" dxfId="599" priority="47" operator="equal">
      <formula>"Catastrófico"</formula>
    </cfRule>
    <cfRule type="cellIs" dxfId="598" priority="48" operator="equal">
      <formula>"Mayor"</formula>
    </cfRule>
    <cfRule type="cellIs" dxfId="597" priority="49" operator="equal">
      <formula>"Moderado"</formula>
    </cfRule>
    <cfRule type="cellIs" dxfId="596" priority="50" operator="equal">
      <formula>"Menor"</formula>
    </cfRule>
    <cfRule type="cellIs" dxfId="595" priority="51" operator="equal">
      <formula>"Leve"</formula>
    </cfRule>
  </conditionalFormatting>
  <conditionalFormatting sqref="N16">
    <cfRule type="cellIs" dxfId="594" priority="2" operator="equal">
      <formula>"Extremo"</formula>
    </cfRule>
    <cfRule type="cellIs" dxfId="593" priority="3" operator="equal">
      <formula>"Alto"</formula>
    </cfRule>
    <cfRule type="cellIs" dxfId="592" priority="4" operator="equal">
      <formula>"Moderado"</formula>
    </cfRule>
    <cfRule type="cellIs" dxfId="591" priority="5" operator="equal">
      <formula>"Bajo"</formula>
    </cfRule>
  </conditionalFormatting>
  <conditionalFormatting sqref="N18">
    <cfRule type="cellIs" dxfId="590" priority="43" operator="equal">
      <formula>"Extremo"</formula>
    </cfRule>
    <cfRule type="cellIs" dxfId="589" priority="44" operator="equal">
      <formula>"Alto"</formula>
    </cfRule>
    <cfRule type="cellIs" dxfId="588" priority="45" operator="equal">
      <formula>"Moderado"</formula>
    </cfRule>
    <cfRule type="cellIs" dxfId="587" priority="46" operator="equal">
      <formula>"Bajo"</formula>
    </cfRule>
  </conditionalFormatting>
  <conditionalFormatting sqref="N20">
    <cfRule type="cellIs" dxfId="586" priority="34" operator="equal">
      <formula>"Extremo"</formula>
    </cfRule>
    <cfRule type="cellIs" dxfId="585" priority="35" operator="equal">
      <formula>"Alto"</formula>
    </cfRule>
    <cfRule type="cellIs" dxfId="584" priority="36" operator="equal">
      <formula>"Moderado"</formula>
    </cfRule>
    <cfRule type="cellIs" dxfId="583" priority="37" operator="equal">
      <formula>"Bajo"</formula>
    </cfRule>
  </conditionalFormatting>
  <conditionalFormatting sqref="N22">
    <cfRule type="cellIs" dxfId="582" priority="25" operator="equal">
      <formula>"Extremo"</formula>
    </cfRule>
    <cfRule type="cellIs" dxfId="581" priority="26" operator="equal">
      <formula>"Alto"</formula>
    </cfRule>
    <cfRule type="cellIs" dxfId="580" priority="27" operator="equal">
      <formula>"Moderado"</formula>
    </cfRule>
    <cfRule type="cellIs" dxfId="579" priority="28" operator="equal">
      <formula>"Bajo"</formula>
    </cfRule>
  </conditionalFormatting>
  <conditionalFormatting sqref="Z16 Z18 Z20 Z22">
    <cfRule type="cellIs" dxfId="578" priority="20" operator="equal">
      <formula>"Muy Alta"</formula>
    </cfRule>
    <cfRule type="cellIs" dxfId="577" priority="21" operator="equal">
      <formula>"Alta"</formula>
    </cfRule>
    <cfRule type="cellIs" dxfId="576" priority="22" operator="equal">
      <formula>"Media"</formula>
    </cfRule>
    <cfRule type="cellIs" dxfId="575" priority="23" operator="equal">
      <formula>"Baja"</formula>
    </cfRule>
    <cfRule type="cellIs" dxfId="574" priority="24" operator="equal">
      <formula>"Muy Baja"</formula>
    </cfRule>
  </conditionalFormatting>
  <conditionalFormatting sqref="AB16 AB18 AB20 AB22">
    <cfRule type="cellIs" dxfId="573" priority="15" operator="equal">
      <formula>"Catastrófico"</formula>
    </cfRule>
    <cfRule type="cellIs" dxfId="572" priority="16" operator="equal">
      <formula>"Mayor"</formula>
    </cfRule>
    <cfRule type="cellIs" dxfId="571" priority="17" operator="equal">
      <formula>"Moderado"</formula>
    </cfRule>
    <cfRule type="cellIs" dxfId="570" priority="18" operator="equal">
      <formula>"Menor"</formula>
    </cfRule>
    <cfRule type="cellIs" dxfId="569" priority="19" operator="equal">
      <formula>"Leve"</formula>
    </cfRule>
  </conditionalFormatting>
  <conditionalFormatting sqref="AD16 AD18 AD20 AD22">
    <cfRule type="cellIs" dxfId="568" priority="11" operator="equal">
      <formula>"Extremo"</formula>
    </cfRule>
    <cfRule type="cellIs" dxfId="567" priority="12" operator="equal">
      <formula>"Alto"</formula>
    </cfRule>
    <cfRule type="cellIs" dxfId="566" priority="13" operator="equal">
      <formula>"Moderado"</formula>
    </cfRule>
    <cfRule type="cellIs" dxfId="565" priority="14" operator="equal">
      <formula>"Bajo"</formula>
    </cfRule>
  </conditionalFormatting>
  <dataValidations count="2">
    <dataValidation type="list" allowBlank="1" showInputMessage="1" showErrorMessage="1" sqref="F16:F23" xr:uid="{5EB1DF56-305F-4AE9-971F-3502CDA28C90}">
      <formula1>$E$33:$E$42</formula1>
    </dataValidation>
    <dataValidation type="list" allowBlank="1" showInputMessage="1" showErrorMessage="1" sqref="B16:B23" xr:uid="{C036B06B-D6E9-4E1E-A2E9-C87E17EB4FE3}">
      <formula1>$C$32:$C$37</formula1>
    </dataValidation>
  </dataValidations>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63E0A-E535-4A5B-8A88-0C7D78287CC7}">
  <dimension ref="A1:AN46"/>
  <sheetViews>
    <sheetView workbookViewId="0">
      <selection sqref="A1:C4"/>
    </sheetView>
  </sheetViews>
  <sheetFormatPr baseColWidth="10" defaultRowHeight="14.4" x14ac:dyDescent="0.3"/>
  <cols>
    <col min="5" max="5" width="42.109375" customWidth="1"/>
    <col min="16" max="16" width="29.109375" customWidth="1"/>
  </cols>
  <sheetData>
    <row r="1" spans="1:40" ht="14.4" customHeight="1" x14ac:dyDescent="0.3">
      <c r="A1" s="762" t="s">
        <v>1259</v>
      </c>
      <c r="B1" s="763"/>
      <c r="C1" s="764"/>
      <c r="D1" s="771" t="s">
        <v>1272</v>
      </c>
      <c r="E1" s="772"/>
      <c r="F1" s="772"/>
      <c r="G1" s="772"/>
      <c r="H1" s="772"/>
      <c r="I1" s="772"/>
      <c r="J1" s="772"/>
      <c r="K1" s="772"/>
      <c r="L1" s="772"/>
      <c r="M1" s="772"/>
      <c r="N1" s="772"/>
      <c r="O1" s="772"/>
      <c r="P1" s="772"/>
      <c r="Q1" s="772"/>
      <c r="R1" s="772"/>
      <c r="S1" s="772"/>
      <c r="T1" s="772"/>
      <c r="U1" s="772"/>
      <c r="V1" s="772"/>
      <c r="W1" s="772"/>
      <c r="X1" s="772"/>
      <c r="Y1" s="772"/>
      <c r="Z1" s="772"/>
      <c r="AA1" s="772"/>
      <c r="AB1" s="772"/>
      <c r="AC1" s="772"/>
      <c r="AD1" s="772"/>
      <c r="AE1" s="772"/>
      <c r="AF1" s="772"/>
      <c r="AG1" s="772"/>
      <c r="AH1" s="772"/>
      <c r="AI1" s="772"/>
      <c r="AJ1" s="772"/>
      <c r="AK1" s="773"/>
    </row>
    <row r="2" spans="1:40" ht="14.4" customHeight="1" x14ac:dyDescent="0.3">
      <c r="A2" s="765"/>
      <c r="B2" s="766"/>
      <c r="C2" s="767"/>
      <c r="D2" s="774"/>
      <c r="E2" s="775"/>
      <c r="F2" s="775"/>
      <c r="G2" s="775"/>
      <c r="H2" s="775"/>
      <c r="I2" s="775"/>
      <c r="J2" s="775"/>
      <c r="K2" s="775"/>
      <c r="L2" s="775"/>
      <c r="M2" s="775"/>
      <c r="N2" s="775"/>
      <c r="O2" s="775"/>
      <c r="P2" s="775"/>
      <c r="Q2" s="775"/>
      <c r="R2" s="775"/>
      <c r="S2" s="775"/>
      <c r="T2" s="775"/>
      <c r="U2" s="775"/>
      <c r="V2" s="775"/>
      <c r="W2" s="775"/>
      <c r="X2" s="775"/>
      <c r="Y2" s="775"/>
      <c r="Z2" s="775"/>
      <c r="AA2" s="775"/>
      <c r="AB2" s="775"/>
      <c r="AC2" s="775"/>
      <c r="AD2" s="775"/>
      <c r="AE2" s="775"/>
      <c r="AF2" s="775"/>
      <c r="AG2" s="775"/>
      <c r="AH2" s="775"/>
      <c r="AI2" s="775"/>
      <c r="AJ2" s="775"/>
      <c r="AK2" s="776"/>
    </row>
    <row r="3" spans="1:40" ht="14.4" customHeight="1" x14ac:dyDescent="0.3">
      <c r="A3" s="765"/>
      <c r="B3" s="766"/>
      <c r="C3" s="767"/>
      <c r="D3" s="774"/>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I3" s="775"/>
      <c r="AJ3" s="775"/>
      <c r="AK3" s="776"/>
    </row>
    <row r="4" spans="1:40" ht="15" customHeight="1" thickBot="1" x14ac:dyDescent="0.35">
      <c r="A4" s="768"/>
      <c r="B4" s="769"/>
      <c r="C4" s="770"/>
      <c r="D4" s="777"/>
      <c r="E4" s="778"/>
      <c r="F4" s="778"/>
      <c r="G4" s="778"/>
      <c r="H4" s="778"/>
      <c r="I4" s="778"/>
      <c r="J4" s="778"/>
      <c r="K4" s="778"/>
      <c r="L4" s="778"/>
      <c r="M4" s="778"/>
      <c r="N4" s="778"/>
      <c r="O4" s="778"/>
      <c r="P4" s="778"/>
      <c r="Q4" s="778"/>
      <c r="R4" s="778"/>
      <c r="S4" s="778"/>
      <c r="T4" s="778"/>
      <c r="U4" s="778"/>
      <c r="V4" s="778"/>
      <c r="W4" s="778"/>
      <c r="X4" s="778"/>
      <c r="Y4" s="778"/>
      <c r="Z4" s="778"/>
      <c r="AA4" s="778"/>
      <c r="AB4" s="778"/>
      <c r="AC4" s="778"/>
      <c r="AD4" s="778"/>
      <c r="AE4" s="778"/>
      <c r="AF4" s="778"/>
      <c r="AG4" s="778"/>
      <c r="AH4" s="778"/>
      <c r="AI4" s="778"/>
      <c r="AJ4" s="778"/>
      <c r="AK4" s="779"/>
      <c r="AN4" t="s">
        <v>1316</v>
      </c>
    </row>
    <row r="5" spans="1:40" ht="15" thickBot="1" x14ac:dyDescent="0.35"/>
    <row r="6" spans="1:40" ht="18.600000000000001" thickBot="1" x14ac:dyDescent="0.4">
      <c r="A6" s="780" t="s">
        <v>1273</v>
      </c>
      <c r="B6" s="781"/>
      <c r="C6" s="781"/>
      <c r="D6" s="781"/>
      <c r="E6" s="781"/>
      <c r="F6" s="781"/>
      <c r="G6" s="781"/>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c r="AH6" s="781"/>
      <c r="AI6" s="781"/>
      <c r="AJ6" s="781"/>
      <c r="AK6" s="782"/>
    </row>
    <row r="7" spans="1:40" ht="28.5" customHeight="1" x14ac:dyDescent="0.3">
      <c r="A7" s="475"/>
      <c r="B7" s="475"/>
      <c r="C7" s="475"/>
      <c r="D7" s="475"/>
      <c r="E7" s="396" t="s">
        <v>185</v>
      </c>
      <c r="F7" s="396"/>
      <c r="G7" s="396"/>
      <c r="H7" s="396"/>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c r="AH7" s="511" t="s">
        <v>186</v>
      </c>
      <c r="AI7" s="511"/>
      <c r="AJ7" s="511"/>
      <c r="AK7" s="511"/>
      <c r="AL7" s="83"/>
    </row>
    <row r="8" spans="1:40" ht="28.5" customHeight="1" x14ac:dyDescent="0.3">
      <c r="A8" s="475"/>
      <c r="B8" s="475"/>
      <c r="C8" s="475"/>
      <c r="D8" s="475"/>
      <c r="E8" s="396" t="s">
        <v>187</v>
      </c>
      <c r="F8" s="396"/>
      <c r="G8" s="396"/>
      <c r="H8" s="396"/>
      <c r="I8" s="396"/>
      <c r="J8" s="396"/>
      <c r="K8" s="396"/>
      <c r="L8" s="396"/>
      <c r="M8" s="396"/>
      <c r="N8" s="396"/>
      <c r="O8" s="396"/>
      <c r="P8" s="396"/>
      <c r="Q8" s="396"/>
      <c r="R8" s="396"/>
      <c r="S8" s="396"/>
      <c r="T8" s="396"/>
      <c r="U8" s="396"/>
      <c r="V8" s="396"/>
      <c r="W8" s="396"/>
      <c r="X8" s="396"/>
      <c r="Y8" s="396"/>
      <c r="Z8" s="396"/>
      <c r="AA8" s="396"/>
      <c r="AB8" s="396"/>
      <c r="AC8" s="396"/>
      <c r="AD8" s="396"/>
      <c r="AE8" s="396"/>
      <c r="AF8" s="396"/>
      <c r="AG8" s="396"/>
      <c r="AH8" s="511" t="s">
        <v>188</v>
      </c>
      <c r="AI8" s="511"/>
      <c r="AJ8" s="511"/>
      <c r="AK8" s="511"/>
      <c r="AL8" s="83"/>
    </row>
    <row r="9" spans="1:40" ht="37.5" customHeight="1" x14ac:dyDescent="0.3">
      <c r="A9" s="475"/>
      <c r="B9" s="475"/>
      <c r="C9" s="475"/>
      <c r="D9" s="475"/>
      <c r="E9" s="396"/>
      <c r="F9" s="396"/>
      <c r="G9" s="396"/>
      <c r="H9" s="396"/>
      <c r="I9" s="396"/>
      <c r="J9" s="396"/>
      <c r="K9" s="396"/>
      <c r="L9" s="396"/>
      <c r="M9" s="396"/>
      <c r="N9" s="396"/>
      <c r="O9" s="396"/>
      <c r="P9" s="396"/>
      <c r="Q9" s="396"/>
      <c r="R9" s="396"/>
      <c r="S9" s="396"/>
      <c r="T9" s="396"/>
      <c r="U9" s="396"/>
      <c r="V9" s="396"/>
      <c r="W9" s="396"/>
      <c r="X9" s="396"/>
      <c r="Y9" s="396"/>
      <c r="Z9" s="396"/>
      <c r="AA9" s="396"/>
      <c r="AB9" s="396"/>
      <c r="AC9" s="396"/>
      <c r="AD9" s="396"/>
      <c r="AE9" s="396"/>
      <c r="AF9" s="396"/>
      <c r="AG9" s="396"/>
      <c r="AH9" s="511" t="s">
        <v>189</v>
      </c>
      <c r="AI9" s="511"/>
      <c r="AJ9" s="511"/>
      <c r="AK9" s="511"/>
      <c r="AL9" s="83"/>
    </row>
    <row r="10" spans="1:40" x14ac:dyDescent="0.3">
      <c r="A10" s="50"/>
      <c r="B10" s="51"/>
      <c r="C10" s="50"/>
      <c r="D10" s="50"/>
      <c r="E10" s="52"/>
      <c r="F10" s="53"/>
      <c r="G10" s="52"/>
      <c r="H10" s="52"/>
      <c r="I10" s="52"/>
      <c r="J10" s="52"/>
      <c r="K10" s="52"/>
      <c r="L10" s="52"/>
      <c r="M10" s="52"/>
      <c r="N10" s="52"/>
      <c r="O10" s="52"/>
      <c r="P10" s="52"/>
      <c r="Q10" s="52"/>
      <c r="R10" s="52"/>
      <c r="S10" s="52"/>
      <c r="T10" s="52"/>
      <c r="U10" s="52"/>
      <c r="V10" s="52"/>
      <c r="W10" s="52"/>
      <c r="X10" s="52"/>
      <c r="Y10" s="54"/>
      <c r="Z10" s="52"/>
      <c r="AA10" s="52"/>
      <c r="AB10" s="52"/>
      <c r="AC10" s="52"/>
      <c r="AD10" s="52"/>
      <c r="AE10" s="52"/>
      <c r="AF10" s="52"/>
      <c r="AG10" s="52"/>
      <c r="AH10" s="52"/>
      <c r="AI10" s="52"/>
      <c r="AJ10" s="52"/>
      <c r="AK10" s="52"/>
      <c r="AL10" s="52"/>
    </row>
    <row r="11" spans="1:40" ht="23.4" x14ac:dyDescent="0.3">
      <c r="A11" s="520" t="s">
        <v>8</v>
      </c>
      <c r="B11" s="520"/>
      <c r="C11" s="538" t="s">
        <v>933</v>
      </c>
      <c r="D11" s="538"/>
      <c r="E11" s="538"/>
      <c r="F11" s="538"/>
      <c r="G11" s="538"/>
      <c r="H11" s="520" t="s">
        <v>10</v>
      </c>
      <c r="I11" s="520"/>
      <c r="J11" s="787" t="s">
        <v>934</v>
      </c>
      <c r="K11" s="538"/>
      <c r="L11" s="538"/>
      <c r="M11" s="538"/>
      <c r="N11" s="538"/>
      <c r="O11" s="520" t="s">
        <v>12</v>
      </c>
      <c r="P11" s="520"/>
      <c r="Q11" s="808" t="s">
        <v>935</v>
      </c>
      <c r="R11" s="809"/>
      <c r="S11" s="809"/>
      <c r="T11" s="809"/>
      <c r="U11" s="809"/>
      <c r="V11" s="809"/>
      <c r="W11" s="809"/>
      <c r="X11" s="809"/>
      <c r="Y11" s="809"/>
      <c r="Z11" s="809"/>
      <c r="AA11" s="809"/>
      <c r="AB11" s="809"/>
      <c r="AC11" s="809"/>
      <c r="AD11" s="809"/>
      <c r="AE11" s="810"/>
      <c r="AF11" s="55" t="s">
        <v>14</v>
      </c>
      <c r="AG11" s="807" t="s">
        <v>936</v>
      </c>
      <c r="AH11" s="807"/>
      <c r="AI11" s="807"/>
      <c r="AJ11" s="807"/>
      <c r="AK11" s="807"/>
      <c r="AL11" s="52"/>
    </row>
    <row r="12" spans="1:40" x14ac:dyDescent="0.3">
      <c r="A12" s="514" t="s">
        <v>16</v>
      </c>
      <c r="B12" s="514"/>
      <c r="C12" s="514"/>
      <c r="D12" s="514"/>
      <c r="E12" s="514"/>
      <c r="F12" s="514"/>
      <c r="G12" s="514"/>
      <c r="H12" s="498" t="s">
        <v>17</v>
      </c>
      <c r="I12" s="498"/>
      <c r="J12" s="498"/>
      <c r="K12" s="498"/>
      <c r="L12" s="498"/>
      <c r="M12" s="498"/>
      <c r="N12" s="498"/>
      <c r="O12" s="517" t="s">
        <v>18</v>
      </c>
      <c r="P12" s="517"/>
      <c r="Q12" s="517"/>
      <c r="R12" s="517"/>
      <c r="S12" s="517"/>
      <c r="T12" s="517"/>
      <c r="U12" s="517"/>
      <c r="V12" s="517"/>
      <c r="W12" s="517"/>
      <c r="X12" s="517"/>
      <c r="Y12" s="518" t="s">
        <v>19</v>
      </c>
      <c r="Z12" s="518"/>
      <c r="AA12" s="518"/>
      <c r="AB12" s="518"/>
      <c r="AC12" s="518"/>
      <c r="AD12" s="518"/>
      <c r="AE12" s="518"/>
      <c r="AF12" s="519" t="s">
        <v>20</v>
      </c>
      <c r="AG12" s="519"/>
      <c r="AH12" s="519"/>
      <c r="AI12" s="519"/>
      <c r="AJ12" s="519"/>
      <c r="AK12" s="519"/>
      <c r="AL12" s="52"/>
    </row>
    <row r="13" spans="1:40" x14ac:dyDescent="0.3">
      <c r="A13" s="513" t="s">
        <v>21</v>
      </c>
      <c r="B13" s="514" t="s">
        <v>22</v>
      </c>
      <c r="C13" s="509" t="s">
        <v>23</v>
      </c>
      <c r="D13" s="509" t="s">
        <v>24</v>
      </c>
      <c r="E13" s="514" t="s">
        <v>25</v>
      </c>
      <c r="F13" s="509" t="s">
        <v>26</v>
      </c>
      <c r="G13" s="509" t="s">
        <v>27</v>
      </c>
      <c r="H13" s="500" t="s">
        <v>28</v>
      </c>
      <c r="I13" s="498" t="s">
        <v>29</v>
      </c>
      <c r="J13" s="500" t="s">
        <v>30</v>
      </c>
      <c r="K13" s="500" t="s">
        <v>31</v>
      </c>
      <c r="L13" s="500" t="s">
        <v>32</v>
      </c>
      <c r="M13" s="498" t="s">
        <v>29</v>
      </c>
      <c r="N13" s="500" t="s">
        <v>33</v>
      </c>
      <c r="O13" s="505" t="s">
        <v>34</v>
      </c>
      <c r="P13" s="496" t="s">
        <v>35</v>
      </c>
      <c r="Q13" s="507" t="s">
        <v>36</v>
      </c>
      <c r="R13" s="496" t="s">
        <v>37</v>
      </c>
      <c r="S13" s="496" t="s">
        <v>38</v>
      </c>
      <c r="T13" s="496"/>
      <c r="U13" s="496"/>
      <c r="V13" s="496"/>
      <c r="W13" s="496"/>
      <c r="X13" s="496"/>
      <c r="Y13" s="497" t="s">
        <v>39</v>
      </c>
      <c r="Z13" s="495" t="s">
        <v>40</v>
      </c>
      <c r="AA13" s="495" t="s">
        <v>29</v>
      </c>
      <c r="AB13" s="495" t="s">
        <v>41</v>
      </c>
      <c r="AC13" s="495" t="s">
        <v>29</v>
      </c>
      <c r="AD13" s="495" t="s">
        <v>42</v>
      </c>
      <c r="AE13" s="495" t="s">
        <v>43</v>
      </c>
      <c r="AF13" s="494" t="s">
        <v>20</v>
      </c>
      <c r="AG13" s="494" t="s">
        <v>44</v>
      </c>
      <c r="AH13" s="494" t="s">
        <v>45</v>
      </c>
      <c r="AI13" s="494" t="s">
        <v>46</v>
      </c>
      <c r="AJ13" s="494" t="s">
        <v>47</v>
      </c>
      <c r="AK13" s="494" t="s">
        <v>48</v>
      </c>
      <c r="AL13" s="52"/>
    </row>
    <row r="14" spans="1:40" ht="69.599999999999994" x14ac:dyDescent="0.3">
      <c r="A14" s="513"/>
      <c r="B14" s="515"/>
      <c r="C14" s="509"/>
      <c r="D14" s="509"/>
      <c r="E14" s="514"/>
      <c r="F14" s="510"/>
      <c r="G14" s="509"/>
      <c r="H14" s="501"/>
      <c r="I14" s="499"/>
      <c r="J14" s="501"/>
      <c r="K14" s="501"/>
      <c r="L14" s="499"/>
      <c r="M14" s="499"/>
      <c r="N14" s="501"/>
      <c r="O14" s="506"/>
      <c r="P14" s="496"/>
      <c r="Q14" s="508"/>
      <c r="R14" s="496"/>
      <c r="S14" s="56" t="s">
        <v>49</v>
      </c>
      <c r="T14" s="56" t="s">
        <v>50</v>
      </c>
      <c r="U14" s="56" t="s">
        <v>51</v>
      </c>
      <c r="V14" s="56" t="s">
        <v>52</v>
      </c>
      <c r="W14" s="56" t="s">
        <v>53</v>
      </c>
      <c r="X14" s="56" t="s">
        <v>54</v>
      </c>
      <c r="Y14" s="497"/>
      <c r="Z14" s="495"/>
      <c r="AA14" s="495"/>
      <c r="AB14" s="495"/>
      <c r="AC14" s="495"/>
      <c r="AD14" s="495"/>
      <c r="AE14" s="495"/>
      <c r="AF14" s="494"/>
      <c r="AG14" s="494"/>
      <c r="AH14" s="494"/>
      <c r="AI14" s="494"/>
      <c r="AJ14" s="494"/>
      <c r="AK14" s="494"/>
      <c r="AL14" s="103"/>
    </row>
    <row r="15" spans="1:40" ht="105.6" x14ac:dyDescent="0.3">
      <c r="A15" s="475">
        <v>1</v>
      </c>
      <c r="B15" s="476" t="s">
        <v>55</v>
      </c>
      <c r="C15" s="579" t="s">
        <v>937</v>
      </c>
      <c r="D15" s="579" t="s">
        <v>938</v>
      </c>
      <c r="E15" s="580" t="s">
        <v>939</v>
      </c>
      <c r="F15" s="476" t="s">
        <v>59</v>
      </c>
      <c r="G15" s="493">
        <v>5000</v>
      </c>
      <c r="H15" s="473" t="str">
        <f>IF(G15&lt;=0,"",IF(G15&lt;=2,"Muy Baja",IF(G15&lt;=24,"Baja",IF(G15&lt;=500,"Media",IF(G15&lt;=5000,"Alta","Muy Alta")))))</f>
        <v>Alta</v>
      </c>
      <c r="I15" s="470">
        <f>IF(H15="","",IF(H15="Muy Baja",0.2,IF(H15="Baja",0.4,IF(H15="Media",0.6,IF(H15="Alta",0.8,IF(H15="Muy Alta",1,))))))</f>
        <v>0.8</v>
      </c>
      <c r="J15" s="479" t="s">
        <v>198</v>
      </c>
      <c r="K15" s="470" t="str">
        <f>IF(NOT(ISERROR(MATCH(J15,'[21]Tabla Impacto'!$B$221:$B$223,0))),'[21]Tabla Impacto'!$F$223&amp;"Por favor no seleccionar los criterios de impacto(Afectación Económica o presupuestal y Pérdida Reputacional)",J15)</f>
        <v xml:space="preserve">     El riesgo afecta la imagen de de la entidad con efecto publicitario sostenido a nivel de sector administrativo, nivel departamental o municipal</v>
      </c>
      <c r="L15" s="473" t="str">
        <f>IF(OR(K15='[21]Tabla Impacto'!$C$11,K15='[21]Tabla Impacto'!$D$11),"Leve",IF(OR(K15='[21]Tabla Impacto'!$C$12,K15='[21]Tabla Impacto'!$D$12),"Menor",IF(OR(K15='[21]Tabla Impacto'!$C$13,K15='[21]Tabla Impacto'!$D$13),"Moderado",IF(OR(K15='[21]Tabla Impacto'!$C$14,K15='[21]Tabla Impacto'!$D$14),"Mayor",IF(OR(K15='[21]Tabla Impacto'!$C$15,K15='[21]Tabla Impacto'!$D$15),"Catastrófico","")))))</f>
        <v>Mayor</v>
      </c>
      <c r="M15" s="470">
        <f>IF(L15="","",IF(L15="Leve",0.2,IF(L15="Menor",0.4,IF(L15="Moderado",0.6,IF(L15="Mayor",0.8,IF(L15="Catastrófico",1,))))))</f>
        <v>0.8</v>
      </c>
      <c r="N15" s="482" t="str">
        <f>IF(OR(AND(H15="Muy Baja",L15="Leve"),AND(H15="Muy Baja",L15="Menor"),AND(H15="Baja",L15="Leve")),"Bajo",IF(OR(AND(H15="Muy baja",L15="Moderado"),AND(H15="Baja",L15="Menor"),AND(H15="Baja",L15="Moderado"),AND(H15="Media",L15="Leve"),AND(H15="Media",L15="Menor"),AND(H15="Media",L15="Moderado"),AND(H15="Alta",L15="Leve"),AND(H15="Alta",L15="Menor")),"Moderado",IF(OR(AND(H15="Muy Baja",L15="Mayor"),AND(H15="Baja",L15="Mayor"),AND(H15="Media",L15="Mayor"),AND(H15="Alta",L15="Moderado"),AND(H15="Alta",L15="Mayor"),AND(H15="Muy Alta",L15="Leve"),AND(H15="Muy Alta",L15="Menor"),AND(H15="Muy Alta",L15="Moderado"),AND(H15="Muy Alta",L15="Mayor")),"Alto",IF(OR(AND(H15="Muy Baja",L15="Catastrófico"),AND(H15="Baja",L15="Catastrófico"),AND(H15="Media",L15="Catastrófico"),AND(H15="Alta",L15="Catastrófico"),AND(H15="Muy Alta",L15="Catastrófico")),"Extremo",""))))</f>
        <v>Alto</v>
      </c>
      <c r="O15" s="57">
        <v>1</v>
      </c>
      <c r="P15" s="58" t="s">
        <v>940</v>
      </c>
      <c r="Q15" s="126" t="s">
        <v>941</v>
      </c>
      <c r="R15" s="60" t="str">
        <f t="shared" ref="R15:R24" si="0">IF(OR(S15="Preventivo",S15="Detectivo"),"Probabilidad",IF(S15="Correctivo","Impacto",""))</f>
        <v>Probabilidad</v>
      </c>
      <c r="S15" s="61" t="s">
        <v>63</v>
      </c>
      <c r="T15" s="61" t="s">
        <v>64</v>
      </c>
      <c r="U15" s="62" t="str">
        <f>IF(AND(S15="Preventivo",T15="Automático"),"50%",IF(AND(S15="Preventivo",T15="Manual"),"40%",IF(AND(S15="Detectivo",T15="Automático"),"40%",IF(AND(S15="Detectivo",T15="Manual"),"30%",IF(AND(S15="Correctivo",T15="Automático"),"35%",IF(AND(S15="Correctivo",T15="Manual"),"25%",""))))))</f>
        <v>40%</v>
      </c>
      <c r="V15" s="61" t="s">
        <v>65</v>
      </c>
      <c r="W15" s="61" t="s">
        <v>66</v>
      </c>
      <c r="X15" s="61" t="s">
        <v>67</v>
      </c>
      <c r="Y15" s="63">
        <f>IFERROR(IF(R15="Probabilidad",(I15-(+I15*U15)),IF(R15="Impacto",I15,"")),"")</f>
        <v>0.48</v>
      </c>
      <c r="Z15" s="64" t="str">
        <f>IFERROR(IF(Y15="","",IF(Y15&lt;=0.2,"Muy Baja",IF(Y15&lt;=0.4,"Baja",IF(Y15&lt;=0.6,"Media",IF(Y15&lt;=0.8,"Alta","Muy Alta"))))),"")</f>
        <v>Media</v>
      </c>
      <c r="AA15" s="62">
        <f>+Y15</f>
        <v>0.48</v>
      </c>
      <c r="AB15" s="64" t="str">
        <f>IFERROR(IF(AC15="","",IF(AC15&lt;=0.2,"Leve",IF(AC15&lt;=0.4,"Menor",IF(AC15&lt;=0.6,"Moderado",IF(AC15&lt;=0.8,"Mayor","Catastrófico"))))),"")</f>
        <v>Mayor</v>
      </c>
      <c r="AC15" s="62">
        <f>IFERROR(IF(R15="Impacto",(M15-(+M15*U15)),IF(R15="Probabilidad",M15,"")),"")</f>
        <v>0.8</v>
      </c>
      <c r="AD15" s="65" t="str">
        <f>IFERROR(IF(OR(AND(Z15="Muy Baja",AB15="Leve"),AND(Z15="Muy Baja",AB15="Menor"),AND(Z15="Baja",AB15="Leve")),"Bajo",IF(OR(AND(Z15="Muy baja",AB15="Moderado"),AND(Z15="Baja",AB15="Menor"),AND(Z15="Baja",AB15="Moderado"),AND(Z15="Media",AB15="Leve"),AND(Z15="Media",AB15="Menor"),AND(Z15="Media",AB15="Moderado"),AND(Z15="Alta",AB15="Leve"),AND(Z15="Alta",AB15="Menor")),"Moderado",IF(OR(AND(Z15="Muy Baja",AB15="Mayor"),AND(Z15="Baja",AB15="Mayor"),AND(Z15="Media",AB15="Mayor"),AND(Z15="Alta",AB15="Moderado"),AND(Z15="Alta",AB15="Mayor"),AND(Z15="Muy Alta",AB15="Leve"),AND(Z15="Muy Alta",AB15="Menor"),AND(Z15="Muy Alta",AB15="Moderado"),AND(Z15="Muy Alta",AB15="Mayor")),"Alto",IF(OR(AND(Z15="Muy Baja",AB15="Catastrófico"),AND(Z15="Baja",AB15="Catastrófico"),AND(Z15="Media",AB15="Catastrófico"),AND(Z15="Alta",AB15="Catastrófico"),AND(Z15="Muy Alta",AB15="Catastrófico")),"Extremo","")))),"")</f>
        <v>Alto</v>
      </c>
      <c r="AE15" s="61" t="s">
        <v>68</v>
      </c>
      <c r="AF15" s="488"/>
      <c r="AG15" s="488"/>
      <c r="AH15" s="490"/>
      <c r="AI15" s="490"/>
      <c r="AJ15" s="490"/>
      <c r="AK15" s="492"/>
      <c r="AL15" s="52"/>
    </row>
    <row r="16" spans="1:40" x14ac:dyDescent="0.3">
      <c r="A16" s="475"/>
      <c r="B16" s="476"/>
      <c r="C16" s="567"/>
      <c r="D16" s="567"/>
      <c r="E16" s="568"/>
      <c r="F16" s="476"/>
      <c r="G16" s="474"/>
      <c r="H16" s="473"/>
      <c r="I16" s="470"/>
      <c r="J16" s="479"/>
      <c r="K16" s="470">
        <f>IF(NOT(ISERROR(MATCH(J16,_xlfn.ANCHORARRAY(E19),0))),#REF!&amp;"Por favor no seleccionar los criterios de impacto",J16)</f>
        <v>0</v>
      </c>
      <c r="L16" s="473"/>
      <c r="M16" s="470"/>
      <c r="N16" s="482"/>
      <c r="O16" s="57">
        <v>2</v>
      </c>
      <c r="P16" s="58"/>
      <c r="Q16" s="126"/>
      <c r="R16" s="60" t="str">
        <f t="shared" si="0"/>
        <v/>
      </c>
      <c r="S16" s="61"/>
      <c r="T16" s="61"/>
      <c r="U16" s="62" t="str">
        <f t="shared" ref="U16" si="1">IF(AND(S16="Preventivo",T16="Automático"),"50%",IF(AND(S16="Preventivo",T16="Manual"),"40%",IF(AND(S16="Detectivo",T16="Automático"),"40%",IF(AND(S16="Detectivo",T16="Manual"),"30%",IF(AND(S16="Correctivo",T16="Automático"),"35%",IF(AND(S16="Correctivo",T16="Manual"),"25%",""))))))</f>
        <v/>
      </c>
      <c r="V16" s="61"/>
      <c r="W16" s="61"/>
      <c r="X16" s="61"/>
      <c r="Y16" s="63" t="str">
        <f>IFERROR(IF(AND(R15="Probabilidad",R16="Probabilidad"),(AA15-(+AA15*U16)),IF(R16="Probabilidad",(I15-(+I15*U16)),IF(R16="Impacto",AA15,""))),"")</f>
        <v/>
      </c>
      <c r="Z16" s="64" t="str">
        <f t="shared" ref="Z16" si="2">IFERROR(IF(Y16="","",IF(Y16&lt;=0.2,"Muy Baja",IF(Y16&lt;=0.4,"Baja",IF(Y16&lt;=0.6,"Media",IF(Y16&lt;=0.8,"Alta","Muy Alta"))))),"")</f>
        <v/>
      </c>
      <c r="AA16" s="62" t="str">
        <f t="shared" ref="AA16" si="3">+Y16</f>
        <v/>
      </c>
      <c r="AB16" s="64" t="str">
        <f t="shared" ref="AB16" si="4">IFERROR(IF(AC16="","",IF(AC16&lt;=0.2,"Leve",IF(AC16&lt;=0.4,"Menor",IF(AC16&lt;=0.6,"Moderado",IF(AC16&lt;=0.8,"Mayor","Catastrófico"))))),"")</f>
        <v/>
      </c>
      <c r="AC16" s="62" t="str">
        <f>IFERROR(IF(AND(R15="Impacto",R16="Impacto"),(#REF!-(+#REF!*U16)),IF(R16="Impacto",(#REF!-(+#REF!*U16)),IF(R16="Probabilidad",#REF!,""))),"")</f>
        <v/>
      </c>
      <c r="AD16" s="65" t="str">
        <f t="shared" ref="AD16" si="5">IFERROR(IF(OR(AND(Z16="Muy Baja",AB16="Leve"),AND(Z16="Muy Baja",AB16="Menor"),AND(Z16="Baja",AB16="Leve")),"Bajo",IF(OR(AND(Z16="Muy baja",AB16="Moderado"),AND(Z16="Baja",AB16="Menor"),AND(Z16="Baja",AB16="Moderado"),AND(Z16="Media",AB16="Leve"),AND(Z16="Media",AB16="Menor"),AND(Z16="Media",AB16="Moderado"),AND(Z16="Alta",AB16="Leve"),AND(Z16="Alta",AB16="Menor")),"Moderado",IF(OR(AND(Z16="Muy Baja",AB16="Mayor"),AND(Z16="Baja",AB16="Mayor"),AND(Z16="Media",AB16="Mayor"),AND(Z16="Alta",AB16="Moderado"),AND(Z16="Alta",AB16="Mayor"),AND(Z16="Muy Alta",AB16="Leve"),AND(Z16="Muy Alta",AB16="Menor"),AND(Z16="Muy Alta",AB16="Moderado"),AND(Z16="Muy Alta",AB16="Mayor")),"Alto",IF(OR(AND(Z16="Muy Baja",AB16="Catastrófico"),AND(Z16="Baja",AB16="Catastrófico"),AND(Z16="Media",AB16="Catastrófico"),AND(Z16="Alta",AB16="Catastrófico"),AND(Z16="Muy Alta",AB16="Catastrófico")),"Extremo","")))),"")</f>
        <v/>
      </c>
      <c r="AE16" s="61"/>
      <c r="AF16" s="489"/>
      <c r="AG16" s="489"/>
      <c r="AH16" s="491"/>
      <c r="AI16" s="491"/>
      <c r="AJ16" s="491"/>
      <c r="AK16" s="493"/>
      <c r="AL16" s="52"/>
    </row>
    <row r="17" spans="1:38" ht="118.8" x14ac:dyDescent="0.3">
      <c r="A17" s="475">
        <v>2</v>
      </c>
      <c r="B17" s="476" t="s">
        <v>55</v>
      </c>
      <c r="C17" s="567" t="s">
        <v>942</v>
      </c>
      <c r="D17" s="567" t="s">
        <v>943</v>
      </c>
      <c r="E17" s="568" t="s">
        <v>944</v>
      </c>
      <c r="F17" s="476" t="s">
        <v>59</v>
      </c>
      <c r="G17" s="493">
        <v>5000</v>
      </c>
      <c r="H17" s="473" t="str">
        <f>IF(G17&lt;=0,"",IF(G17&lt;=2,"Muy Baja",IF(G17&lt;=24,"Baja",IF(G17&lt;=500,"Media",IF(G17&lt;=5000,"Alta","Muy Alta")))))</f>
        <v>Alta</v>
      </c>
      <c r="I17" s="470">
        <f>IF(H17="","",IF(H17="Muy Baja",0.2,IF(H17="Baja",0.4,IF(H17="Media",0.6,IF(H17="Alta",0.8,IF(H17="Muy Alta",1,))))))</f>
        <v>0.8</v>
      </c>
      <c r="J17" s="479" t="s">
        <v>198</v>
      </c>
      <c r="K17" s="470" t="str">
        <f>IF(NOT(ISERROR(MATCH(J17,'[21]Tabla Impacto'!$B$221:$B$223,0))),'[21]Tabla Impacto'!$F$223&amp;"Por favor no seleccionar los criterios de impacto(Afectación Económica o presupuestal y Pérdida Reputacional)",J17)</f>
        <v xml:space="preserve">     El riesgo afecta la imagen de de la entidad con efecto publicitario sostenido a nivel de sector administrativo, nivel departamental o municipal</v>
      </c>
      <c r="L17" s="473" t="str">
        <f>IF(OR(K17='[21]Tabla Impacto'!$C$11,K17='[21]Tabla Impacto'!$D$11),"Leve",IF(OR(K17='[21]Tabla Impacto'!$C$12,K17='[21]Tabla Impacto'!$D$12),"Menor",IF(OR(K17='[21]Tabla Impacto'!$C$13,K17='[21]Tabla Impacto'!$D$13),"Moderado",IF(OR(K17='[21]Tabla Impacto'!$C$14,K17='[21]Tabla Impacto'!$D$14),"Mayor",IF(OR(K17='[21]Tabla Impacto'!$C$15,K17='[21]Tabla Impacto'!$D$15),"Catastrófico","")))))</f>
        <v>Mayor</v>
      </c>
      <c r="M17" s="470">
        <f>IF(L17="","",IF(L17="Leve",0.2,IF(L17="Menor",0.4,IF(L17="Moderado",0.6,IF(L17="Mayor",0.8,IF(L17="Catastrófico",1,))))))</f>
        <v>0.8</v>
      </c>
      <c r="N17" s="482" t="str">
        <f>IF(OR(AND(H17="Muy Baja",L17="Leve"),AND(H17="Muy Baja",L17="Menor"),AND(H17="Baja",L17="Leve")),"Bajo",IF(OR(AND(H17="Muy baja",L17="Moderado"),AND(H17="Baja",L17="Menor"),AND(H17="Baja",L17="Moderado"),AND(H17="Media",L17="Leve"),AND(H17="Media",L17="Menor"),AND(H17="Media",L17="Moderado"),AND(H17="Alta",L17="Leve"),AND(H17="Alta",L17="Menor")),"Moderado",IF(OR(AND(H17="Muy Baja",L17="Mayor"),AND(H17="Baja",L17="Mayor"),AND(H17="Media",L17="Mayor"),AND(H17="Alta",L17="Moderado"),AND(H17="Alta",L17="Mayor"),AND(H17="Muy Alta",L17="Leve"),AND(H17="Muy Alta",L17="Menor"),AND(H17="Muy Alta",L17="Moderado"),AND(H17="Muy Alta",L17="Mayor")),"Alto",IF(OR(AND(H17="Muy Baja",L17="Catastrófico"),AND(H17="Baja",L17="Catastrófico"),AND(H17="Media",L17="Catastrófico"),AND(H17="Alta",L17="Catastrófico"),AND(H17="Muy Alta",L17="Catastrófico")),"Extremo",""))))</f>
        <v>Alto</v>
      </c>
      <c r="O17" s="57">
        <v>1</v>
      </c>
      <c r="P17" s="202" t="s">
        <v>945</v>
      </c>
      <c r="Q17" s="126" t="s">
        <v>946</v>
      </c>
      <c r="R17" s="60" t="str">
        <f t="shared" si="0"/>
        <v>Probabilidad</v>
      </c>
      <c r="S17" s="61" t="s">
        <v>63</v>
      </c>
      <c r="T17" s="61" t="s">
        <v>64</v>
      </c>
      <c r="U17" s="62" t="str">
        <f>IF(AND(S17="Preventivo",T17="Automático"),"50%",IF(AND(S17="Preventivo",T17="Manual"),"40%",IF(AND(S17="Detectivo",T17="Automático"),"40%",IF(AND(S17="Detectivo",T17="Manual"),"30%",IF(AND(S17="Correctivo",T17="Automático"),"35%",IF(AND(S17="Correctivo",T17="Manual"),"25%",""))))))</f>
        <v>40%</v>
      </c>
      <c r="V17" s="61" t="s">
        <v>65</v>
      </c>
      <c r="W17" s="61" t="s">
        <v>66</v>
      </c>
      <c r="X17" s="61" t="s">
        <v>67</v>
      </c>
      <c r="Y17" s="63">
        <f>IFERROR(IF(R17="Probabilidad",(I17-(+I17*U17)),IF(R17="Impacto",I17,"")),"")</f>
        <v>0.48</v>
      </c>
      <c r="Z17" s="64" t="str">
        <f>IFERROR(IF(Y17="","",IF(Y17&lt;=0.2,"Muy Baja",IF(Y17&lt;=0.4,"Baja",IF(Y17&lt;=0.6,"Media",IF(Y17&lt;=0.8,"Alta","Muy Alta"))))),"")</f>
        <v>Media</v>
      </c>
      <c r="AA17" s="62">
        <f>+Y17</f>
        <v>0.48</v>
      </c>
      <c r="AB17" s="64" t="str">
        <f>IFERROR(IF(AC17="","",IF(AC17&lt;=0.2,"Leve",IF(AC17&lt;=0.4,"Menor",IF(AC17&lt;=0.6,"Moderado",IF(AC17&lt;=0.8,"Mayor","Catastrófico"))))),"")</f>
        <v>Mayor</v>
      </c>
      <c r="AC17" s="62">
        <f>IFERROR(IF(R17="Impacto",(M17-(+M17*U17)),IF(R17="Probabilidad",M17,"")),"")</f>
        <v>0.8</v>
      </c>
      <c r="AD17" s="65" t="str">
        <f>IFERROR(IF(OR(AND(Z17="Muy Baja",AB17="Leve"),AND(Z17="Muy Baja",AB17="Menor"),AND(Z17="Baja",AB17="Leve")),"Bajo",IF(OR(AND(Z17="Muy baja",AB17="Moderado"),AND(Z17="Baja",AB17="Menor"),AND(Z17="Baja",AB17="Moderado"),AND(Z17="Media",AB17="Leve"),AND(Z17="Media",AB17="Menor"),AND(Z17="Media",AB17="Moderado"),AND(Z17="Alta",AB17="Leve"),AND(Z17="Alta",AB17="Menor")),"Moderado",IF(OR(AND(Z17="Muy Baja",AB17="Mayor"),AND(Z17="Baja",AB17="Mayor"),AND(Z17="Media",AB17="Mayor"),AND(Z17="Alta",AB17="Moderado"),AND(Z17="Alta",AB17="Mayor"),AND(Z17="Muy Alta",AB17="Leve"),AND(Z17="Muy Alta",AB17="Menor"),AND(Z17="Muy Alta",AB17="Moderado"),AND(Z17="Muy Alta",AB17="Mayor")),"Alto",IF(OR(AND(Z17="Muy Baja",AB17="Catastrófico"),AND(Z17="Baja",AB17="Catastrófico"),AND(Z17="Media",AB17="Catastrófico"),AND(Z17="Alta",AB17="Catastrófico"),AND(Z17="Muy Alta",AB17="Catastrófico")),"Extremo","")))),"")</f>
        <v>Alto</v>
      </c>
      <c r="AE17" s="61" t="s">
        <v>68</v>
      </c>
      <c r="AF17" s="67"/>
      <c r="AG17" s="68"/>
      <c r="AH17" s="69"/>
      <c r="AI17" s="69"/>
      <c r="AJ17" s="67"/>
      <c r="AK17" s="68"/>
      <c r="AL17" s="52"/>
    </row>
    <row r="18" spans="1:38" ht="96.6" x14ac:dyDescent="0.3">
      <c r="A18" s="475"/>
      <c r="B18" s="476"/>
      <c r="C18" s="567"/>
      <c r="D18" s="567"/>
      <c r="E18" s="568"/>
      <c r="F18" s="476"/>
      <c r="G18" s="474"/>
      <c r="H18" s="473"/>
      <c r="I18" s="470"/>
      <c r="J18" s="479"/>
      <c r="K18" s="470">
        <f>IF(NOT(ISERROR(MATCH(J18,_xlfn.ANCHORARRAY(E21),0))),#REF!&amp;"Por favor no seleccionar los criterios de impacto",J18)</f>
        <v>0</v>
      </c>
      <c r="L18" s="473"/>
      <c r="M18" s="470"/>
      <c r="N18" s="482"/>
      <c r="O18" s="57">
        <v>2</v>
      </c>
      <c r="P18" s="58" t="s">
        <v>947</v>
      </c>
      <c r="Q18" s="126" t="s">
        <v>948</v>
      </c>
      <c r="R18" s="60" t="str">
        <f t="shared" si="0"/>
        <v>Probabilidad</v>
      </c>
      <c r="S18" s="61" t="s">
        <v>63</v>
      </c>
      <c r="T18" s="61" t="s">
        <v>64</v>
      </c>
      <c r="U18" s="62" t="str">
        <f t="shared" ref="U18" si="6">IF(AND(S18="Preventivo",T18="Automático"),"50%",IF(AND(S18="Preventivo",T18="Manual"),"40%",IF(AND(S18="Detectivo",T18="Automático"),"40%",IF(AND(S18="Detectivo",T18="Manual"),"30%",IF(AND(S18="Correctivo",T18="Automático"),"35%",IF(AND(S18="Correctivo",T18="Manual"),"25%",""))))))</f>
        <v>40%</v>
      </c>
      <c r="V18" s="61" t="s">
        <v>65</v>
      </c>
      <c r="W18" s="61" t="s">
        <v>66</v>
      </c>
      <c r="X18" s="61" t="s">
        <v>67</v>
      </c>
      <c r="Y18" s="63">
        <f>IFERROR(IF(AND(R17="Probabilidad",R18="Probabilidad"),(AA17-(+AA17*U18)),IF(R18="Probabilidad",(I17-(+I17*U18)),IF(R18="Impacto",AA17,""))),"")</f>
        <v>0.28799999999999998</v>
      </c>
      <c r="Z18" s="64" t="str">
        <f t="shared" ref="Z18" si="7">IFERROR(IF(Y18="","",IF(Y18&lt;=0.2,"Muy Baja",IF(Y18&lt;=0.4,"Baja",IF(Y18&lt;=0.6,"Media",IF(Y18&lt;=0.8,"Alta","Muy Alta"))))),"")</f>
        <v>Baja</v>
      </c>
      <c r="AA18" s="62">
        <f t="shared" ref="AA18" si="8">+Y18</f>
        <v>0.28799999999999998</v>
      </c>
      <c r="AB18" s="64" t="str">
        <f t="shared" ref="AB18" si="9">IFERROR(IF(AC18="","",IF(AC18&lt;=0.2,"Leve",IF(AC18&lt;=0.4,"Menor",IF(AC18&lt;=0.6,"Moderado",IF(AC18&lt;=0.8,"Mayor","Catastrófico"))))),"")</f>
        <v>Mayor</v>
      </c>
      <c r="AC18" s="62">
        <f>IFERROR(IF(AND(R17="Impacto",R18="Impacto"),(AC17-(+AC17*U18)),IF(R18="Impacto",($M$16-(+$M$16*U18)),IF(R18="Probabilidad",AC17,""))),"")</f>
        <v>0.8</v>
      </c>
      <c r="AD18" s="65" t="str">
        <f t="shared" ref="AD18" si="10">IFERROR(IF(OR(AND(Z18="Muy Baja",AB18="Leve"),AND(Z18="Muy Baja",AB18="Menor"),AND(Z18="Baja",AB18="Leve")),"Bajo",IF(OR(AND(Z18="Muy baja",AB18="Moderado"),AND(Z18="Baja",AB18="Menor"),AND(Z18="Baja",AB18="Moderado"),AND(Z18="Media",AB18="Leve"),AND(Z18="Media",AB18="Menor"),AND(Z18="Media",AB18="Moderado"),AND(Z18="Alta",AB18="Leve"),AND(Z18="Alta",AB18="Menor")),"Moderado",IF(OR(AND(Z18="Muy Baja",AB18="Mayor"),AND(Z18="Baja",AB18="Mayor"),AND(Z18="Media",AB18="Mayor"),AND(Z18="Alta",AB18="Moderado"),AND(Z18="Alta",AB18="Mayor"),AND(Z18="Muy Alta",AB18="Leve"),AND(Z18="Muy Alta",AB18="Menor"),AND(Z18="Muy Alta",AB18="Moderado"),AND(Z18="Muy Alta",AB18="Mayor")),"Alto",IF(OR(AND(Z18="Muy Baja",AB18="Catastrófico"),AND(Z18="Baja",AB18="Catastrófico"),AND(Z18="Media",AB18="Catastrófico"),AND(Z18="Alta",AB18="Catastrófico"),AND(Z18="Muy Alta",AB18="Catastrófico")),"Extremo","")))),"")</f>
        <v>Alto</v>
      </c>
      <c r="AE18" s="61" t="s">
        <v>68</v>
      </c>
      <c r="AF18" s="67"/>
      <c r="AG18" s="68"/>
      <c r="AH18" s="69"/>
      <c r="AI18" s="69"/>
      <c r="AJ18" s="67"/>
      <c r="AK18" s="68"/>
      <c r="AL18" s="52"/>
    </row>
    <row r="19" spans="1:38" ht="105.6" x14ac:dyDescent="0.3">
      <c r="A19" s="475">
        <v>3</v>
      </c>
      <c r="B19" s="476" t="s">
        <v>168</v>
      </c>
      <c r="C19" s="567" t="s">
        <v>949</v>
      </c>
      <c r="D19" s="567" t="s">
        <v>950</v>
      </c>
      <c r="E19" s="568" t="s">
        <v>951</v>
      </c>
      <c r="F19" s="476" t="s">
        <v>131</v>
      </c>
      <c r="G19" s="474">
        <v>5000</v>
      </c>
      <c r="H19" s="480" t="str">
        <f>IF(G19&lt;=0,"",IF(G19&lt;=2,"Muy Baja",IF(G19&lt;=24,"Baja",IF(G19&lt;=500,"Media",IF(G19&lt;=5000,"Alta","Muy Alta")))))</f>
        <v>Alta</v>
      </c>
      <c r="I19" s="472">
        <f>IF(H19="","",IF(H19="Muy Baja",0.2,IF(H19="Baja",0.4,IF(H19="Media",0.6,IF(H19="Alta",0.8,IF(H19="Muy Alta",1,))))))</f>
        <v>0.8</v>
      </c>
      <c r="J19" s="479" t="s">
        <v>198</v>
      </c>
      <c r="K19" s="472" t="str">
        <f>IF(NOT(ISERROR(MATCH(J19,'[21]Tabla Impacto'!$B$221:$B$223,0))),'[21]Tabla Impacto'!$F$223&amp;"Por favor no seleccionar los criterios de impacto(Afectación Económica o presupuestal y Pérdida Reputacional)",J19)</f>
        <v xml:space="preserve">     El riesgo afecta la imagen de de la entidad con efecto publicitario sostenido a nivel de sector administrativo, nivel departamental o municipal</v>
      </c>
      <c r="L19" s="480" t="str">
        <f>IF(OR(K19='[21]Tabla Impacto'!$C$11,K19='[21]Tabla Impacto'!$D$11),"Leve",IF(OR(K19='[21]Tabla Impacto'!$C$12,K19='[21]Tabla Impacto'!$D$12),"Menor",IF(OR(K19='[21]Tabla Impacto'!$C$13,K19='[21]Tabla Impacto'!$D$13),"Moderado",IF(OR(K19='[21]Tabla Impacto'!$C$14,K19='[21]Tabla Impacto'!$D$14),"Mayor",IF(OR(K19='[21]Tabla Impacto'!$C$15,K19='[21]Tabla Impacto'!$D$15),"Catastrófico","")))))</f>
        <v>Mayor</v>
      </c>
      <c r="M19" s="472">
        <f>IF(L19="","",IF(L19="Leve",0.2,IF(L19="Menor",0.4,IF(L19="Moderado",0.6,IF(L19="Mayor",0.8,IF(L19="Catastrófico",1,))))))</f>
        <v>0.8</v>
      </c>
      <c r="N19" s="481" t="str">
        <f>IF(OR(AND(H19="Muy Baja",L19="Leve"),AND(H19="Muy Baja",L19="Menor"),AND(H19="Baja",L19="Leve")),"Bajo",IF(OR(AND(H19="Muy baja",L19="Moderado"),AND(H19="Baja",L19="Menor"),AND(H19="Baja",L19="Moderado"),AND(H19="Media",L19="Leve"),AND(H19="Media",L19="Menor"),AND(H19="Media",L19="Moderado"),AND(H19="Alta",L19="Leve"),AND(H19="Alta",L19="Menor")),"Moderado",IF(OR(AND(H19="Muy Baja",L19="Mayor"),AND(H19="Baja",L19="Mayor"),AND(H19="Media",L19="Mayor"),AND(H19="Alta",L19="Moderado"),AND(H19="Alta",L19="Mayor"),AND(H19="Muy Alta",L19="Leve"),AND(H19="Muy Alta",L19="Menor"),AND(H19="Muy Alta",L19="Moderado"),AND(H19="Muy Alta",L19="Mayor")),"Alto",IF(OR(AND(H19="Muy Baja",L19="Catastrófico"),AND(H19="Baja",L19="Catastrófico"),AND(H19="Media",L19="Catastrófico"),AND(H19="Alta",L19="Catastrófico"),AND(H19="Muy Alta",L19="Catastrófico")),"Extremo",""))))</f>
        <v>Alto</v>
      </c>
      <c r="O19" s="71">
        <v>1</v>
      </c>
      <c r="P19" s="58" t="s">
        <v>952</v>
      </c>
      <c r="Q19" s="126" t="s">
        <v>953</v>
      </c>
      <c r="R19" s="60" t="str">
        <f t="shared" si="0"/>
        <v>Probabilidad</v>
      </c>
      <c r="S19" s="61" t="s">
        <v>206</v>
      </c>
      <c r="T19" s="61" t="s">
        <v>64</v>
      </c>
      <c r="U19" s="62" t="str">
        <f>IF(AND(S19="Preventivo",T19="Automático"),"50%",IF(AND(S19="Preventivo",T19="Manual"),"40%",IF(AND(S19="Detectivo",T19="Automático"),"40%",IF(AND(S19="Detectivo",T19="Manual"),"30%",IF(AND(S19="Correctivo",T19="Automático"),"35%",IF(AND(S19="Correctivo",T19="Manual"),"25%",""))))))</f>
        <v>30%</v>
      </c>
      <c r="V19" s="61" t="s">
        <v>65</v>
      </c>
      <c r="W19" s="61" t="s">
        <v>66</v>
      </c>
      <c r="X19" s="61" t="s">
        <v>67</v>
      </c>
      <c r="Y19" s="63">
        <f>IFERROR(IF(R19="Probabilidad",(I19-(+I19*U19)),IF(R19="Impacto",I19,"")),"")</f>
        <v>0.56000000000000005</v>
      </c>
      <c r="Z19" s="64" t="str">
        <f>IFERROR(IF(Y19="","",IF(Y19&lt;=0.2,"Muy Baja",IF(Y19&lt;=0.4,"Baja",IF(Y19&lt;=0.6,"Media",IF(Y19&lt;=0.8,"Alta","Muy Alta"))))),"")</f>
        <v>Media</v>
      </c>
      <c r="AA19" s="62">
        <f>+Y19</f>
        <v>0.56000000000000005</v>
      </c>
      <c r="AB19" s="64" t="str">
        <f>IFERROR(IF(AC19="","",IF(AC19&lt;=0.2,"Leve",IF(AC19&lt;=0.4,"Menor",IF(AC19&lt;=0.6,"Moderado",IF(AC19&lt;=0.8,"Mayor","Catastrófico"))))),"")</f>
        <v>Mayor</v>
      </c>
      <c r="AC19" s="62">
        <f>IFERROR(IF(R19="Impacto",(M19-(+M19*U19)),IF(R19="Probabilidad",M19,"")),"")</f>
        <v>0.8</v>
      </c>
      <c r="AD19" s="65" t="str">
        <f>IFERROR(IF(OR(AND(Z19="Muy Baja",AB19="Leve"),AND(Z19="Muy Baja",AB19="Menor"),AND(Z19="Baja",AB19="Leve")),"Bajo",IF(OR(AND(Z19="Muy baja",AB19="Moderado"),AND(Z19="Baja",AB19="Menor"),AND(Z19="Baja",AB19="Moderado"),AND(Z19="Media",AB19="Leve"),AND(Z19="Media",AB19="Menor"),AND(Z19="Media",AB19="Moderado"),AND(Z19="Alta",AB19="Leve"),AND(Z19="Alta",AB19="Menor")),"Moderado",IF(OR(AND(Z19="Muy Baja",AB19="Mayor"),AND(Z19="Baja",AB19="Mayor"),AND(Z19="Media",AB19="Mayor"),AND(Z19="Alta",AB19="Moderado"),AND(Z19="Alta",AB19="Mayor"),AND(Z19="Muy Alta",AB19="Leve"),AND(Z19="Muy Alta",AB19="Menor"),AND(Z19="Muy Alta",AB19="Moderado"),AND(Z19="Muy Alta",AB19="Mayor")),"Alto",IF(OR(AND(Z19="Muy Baja",AB19="Catastrófico"),AND(Z19="Baja",AB19="Catastrófico"),AND(Z19="Media",AB19="Catastrófico"),AND(Z19="Alta",AB19="Catastrófico"),AND(Z19="Muy Alta",AB19="Catastrófico")),"Extremo","")))),"")</f>
        <v>Alto</v>
      </c>
      <c r="AE19" s="61" t="s">
        <v>68</v>
      </c>
      <c r="AF19" s="488"/>
      <c r="AG19" s="488"/>
      <c r="AH19" s="490"/>
      <c r="AI19" s="490"/>
      <c r="AJ19" s="490"/>
      <c r="AK19" s="492"/>
      <c r="AL19" s="52"/>
    </row>
    <row r="20" spans="1:38" x14ac:dyDescent="0.3">
      <c r="A20" s="475"/>
      <c r="B20" s="476"/>
      <c r="C20" s="567"/>
      <c r="D20" s="567"/>
      <c r="E20" s="568"/>
      <c r="F20" s="476"/>
      <c r="G20" s="474"/>
      <c r="H20" s="473"/>
      <c r="I20" s="470"/>
      <c r="J20" s="479"/>
      <c r="K20" s="470">
        <f>IF(NOT(ISERROR(MATCH(J20,_xlfn.ANCHORARRAY(E23),0))),#REF!&amp;"Por favor no seleccionar los criterios de impacto",J20)</f>
        <v>0</v>
      </c>
      <c r="L20" s="473"/>
      <c r="M20" s="470"/>
      <c r="N20" s="482"/>
      <c r="O20" s="57">
        <v>2</v>
      </c>
      <c r="P20" s="58"/>
      <c r="Q20" s="126"/>
      <c r="R20" s="75" t="str">
        <f t="shared" si="0"/>
        <v/>
      </c>
      <c r="S20" s="61"/>
      <c r="T20" s="61"/>
      <c r="U20" s="62" t="str">
        <f t="shared" ref="U20" si="11">IF(AND(S20="Preventivo",T20="Automático"),"50%",IF(AND(S20="Preventivo",T20="Manual"),"40%",IF(AND(S20="Detectivo",T20="Automático"),"40%",IF(AND(S20="Detectivo",T20="Manual"),"30%",IF(AND(S20="Correctivo",T20="Automático"),"35%",IF(AND(S20="Correctivo",T20="Manual"),"25%",""))))))</f>
        <v/>
      </c>
      <c r="V20" s="61"/>
      <c r="W20" s="61"/>
      <c r="X20" s="61"/>
      <c r="Y20" s="63" t="str">
        <f>IFERROR(IF(AND(R19="Probabilidad",R20="Probabilidad"),(AA19-(+AA19*U20)),IF(R20="Probabilidad",(I19-(+I19*U20)),IF(R20="Impacto",AA19,""))),"")</f>
        <v/>
      </c>
      <c r="Z20" s="64" t="str">
        <f t="shared" ref="Z20" si="12">IFERROR(IF(Y20="","",IF(Y20&lt;=0.2,"Muy Baja",IF(Y20&lt;=0.4,"Baja",IF(Y20&lt;=0.6,"Media",IF(Y20&lt;=0.8,"Alta","Muy Alta"))))),"")</f>
        <v/>
      </c>
      <c r="AA20" s="62" t="str">
        <f t="shared" ref="AA20" si="13">+Y20</f>
        <v/>
      </c>
      <c r="AB20" s="64" t="str">
        <f t="shared" ref="AB20" si="14">IFERROR(IF(AC20="","",IF(AC20&lt;=0.2,"Leve",IF(AC20&lt;=0.4,"Menor",IF(AC20&lt;=0.6,"Moderado",IF(AC20&lt;=0.8,"Mayor","Catastrófico"))))),"")</f>
        <v/>
      </c>
      <c r="AC20" s="62" t="str">
        <f>IFERROR(IF(AND(R19="Impacto",R20="Impacto"),(AC17-(+AC17*U20)),IF(R20="Impacto",(#REF!-(+#REF!*U20)),IF(R20="Probabilidad",AC17,""))),"")</f>
        <v/>
      </c>
      <c r="AD20" s="65" t="str">
        <f t="shared" ref="AD20" si="15">IFERROR(IF(OR(AND(Z20="Muy Baja",AB20="Leve"),AND(Z20="Muy Baja",AB20="Menor"),AND(Z20="Baja",AB20="Leve")),"Bajo",IF(OR(AND(Z20="Muy baja",AB20="Moderado"),AND(Z20="Baja",AB20="Menor"),AND(Z20="Baja",AB20="Moderado"),AND(Z20="Media",AB20="Leve"),AND(Z20="Media",AB20="Menor"),AND(Z20="Media",AB20="Moderado"),AND(Z20="Alta",AB20="Leve"),AND(Z20="Alta",AB20="Menor")),"Moderado",IF(OR(AND(Z20="Muy Baja",AB20="Mayor"),AND(Z20="Baja",AB20="Mayor"),AND(Z20="Media",AB20="Mayor"),AND(Z20="Alta",AB20="Moderado"),AND(Z20="Alta",AB20="Mayor"),AND(Z20="Muy Alta",AB20="Leve"),AND(Z20="Muy Alta",AB20="Menor"),AND(Z20="Muy Alta",AB20="Moderado"),AND(Z20="Muy Alta",AB20="Mayor")),"Alto",IF(OR(AND(Z20="Muy Baja",AB20="Catastrófico"),AND(Z20="Baja",AB20="Catastrófico"),AND(Z20="Media",AB20="Catastrófico"),AND(Z20="Alta",AB20="Catastrófico"),AND(Z20="Muy Alta",AB20="Catastrófico")),"Extremo","")))),"")</f>
        <v/>
      </c>
      <c r="AE20" s="61"/>
      <c r="AF20" s="489"/>
      <c r="AG20" s="489"/>
      <c r="AH20" s="491"/>
      <c r="AI20" s="491"/>
      <c r="AJ20" s="491"/>
      <c r="AK20" s="493"/>
      <c r="AL20" s="52"/>
    </row>
    <row r="21" spans="1:38" ht="105.6" x14ac:dyDescent="0.3">
      <c r="A21" s="475">
        <v>4</v>
      </c>
      <c r="B21" s="476" t="s">
        <v>227</v>
      </c>
      <c r="C21" s="567" t="s">
        <v>954</v>
      </c>
      <c r="D21" s="567" t="s">
        <v>955</v>
      </c>
      <c r="E21" s="568" t="s">
        <v>956</v>
      </c>
      <c r="F21" s="476" t="s">
        <v>59</v>
      </c>
      <c r="G21" s="474">
        <v>5000</v>
      </c>
      <c r="H21" s="473" t="str">
        <f>IF(G21&lt;=0,"",IF(G21&lt;=2,"Muy Baja",IF(G21&lt;=24,"Baja",IF(G21&lt;=500,"Media",IF(G21&lt;=5000,"Alta","Muy Alta")))))</f>
        <v>Alta</v>
      </c>
      <c r="I21" s="470">
        <f>IF(H21="","",IF(H21="Muy Baja",0.2,IF(H21="Baja",0.4,IF(H21="Media",0.6,IF(H21="Alta",0.8,IF(H21="Muy Alta",1,))))))</f>
        <v>0.8</v>
      </c>
      <c r="J21" s="479" t="s">
        <v>81</v>
      </c>
      <c r="K21" s="472" t="str">
        <f>IF(NOT(ISERROR(MATCH(J21,'[21]Tabla Impacto'!$B$221:$B$223,0))),'[21]Tabla Impacto'!$F$223&amp;"Por favor no seleccionar los criterios de impacto(Afectación Económica o presupuestal y Pérdida Reputacional)",J21)</f>
        <v xml:space="preserve">     Afectación menor a 10 SMLMV .</v>
      </c>
      <c r="L21" s="473" t="str">
        <f>IF(OR(K21='[21]Tabla Impacto'!$C$11,K21='[21]Tabla Impacto'!$D$11),"Leve",IF(OR(K21='[21]Tabla Impacto'!$C$12,K21='[21]Tabla Impacto'!$D$12),"Menor",IF(OR(K21='[21]Tabla Impacto'!$C$13,K21='[21]Tabla Impacto'!$D$13),"Moderado",IF(OR(K21='[21]Tabla Impacto'!$C$14,K21='[21]Tabla Impacto'!$D$14),"Mayor",IF(OR(K21='[21]Tabla Impacto'!$C$15,K21='[21]Tabla Impacto'!$D$15),"Catastrófico","")))))</f>
        <v>Leve</v>
      </c>
      <c r="M21" s="470">
        <f>IF(L21="","",IF(L21="Leve",0.2,IF(L21="Menor",0.4,IF(L21="Moderado",0.6,IF(L21="Mayor",0.8,IF(L21="Catastrófico",1,))))))</f>
        <v>0.2</v>
      </c>
      <c r="N21" s="482" t="str">
        <f>IF(OR(AND(H21="Muy Baja",L21="Leve"),AND(H21="Muy Baja",L21="Menor"),AND(H21="Baja",L21="Leve")),"Bajo",IF(OR(AND(H21="Muy baja",L21="Moderado"),AND(H21="Baja",L21="Menor"),AND(H21="Baja",L21="Moderado"),AND(H21="Media",L21="Leve"),AND(H21="Media",L21="Menor"),AND(H21="Media",L21="Moderado"),AND(H21="Alta",L21="Leve"),AND(H21="Alta",L21="Menor")),"Moderado",IF(OR(AND(H21="Muy Baja",L21="Mayor"),AND(H21="Baja",L21="Mayor"),AND(H21="Media",L21="Mayor"),AND(H21="Alta",L21="Moderado"),AND(H21="Alta",L21="Mayor"),AND(H21="Muy Alta",L21="Leve"),AND(H21="Muy Alta",L21="Menor"),AND(H21="Muy Alta",L21="Moderado"),AND(H21="Muy Alta",L21="Mayor")),"Alto",IF(OR(AND(H21="Muy Baja",L21="Catastrófico"),AND(H21="Baja",L21="Catastrófico"),AND(H21="Media",L21="Catastrófico"),AND(H21="Alta",L21="Catastrófico"),AND(H21="Muy Alta",L21="Catastrófico")),"Extremo",""))))</f>
        <v>Moderado</v>
      </c>
      <c r="O21" s="57">
        <v>1</v>
      </c>
      <c r="P21" s="58" t="s">
        <v>957</v>
      </c>
      <c r="Q21" s="126" t="s">
        <v>958</v>
      </c>
      <c r="R21" s="60" t="str">
        <f t="shared" si="0"/>
        <v>Probabilidad</v>
      </c>
      <c r="S21" s="61" t="s">
        <v>206</v>
      </c>
      <c r="T21" s="61" t="s">
        <v>64</v>
      </c>
      <c r="U21" s="62" t="str">
        <f>IF(AND(S21="Preventivo",T21="Automático"),"50%",IF(AND(S21="Preventivo",T21="Manual"),"40%",IF(AND(S21="Detectivo",T21="Automático"),"40%",IF(AND(S21="Detectivo",T21="Manual"),"30%",IF(AND(S21="Correctivo",T21="Automático"),"35%",IF(AND(S21="Correctivo",T21="Manual"),"25%",""))))))</f>
        <v>30%</v>
      </c>
      <c r="V21" s="61" t="s">
        <v>65</v>
      </c>
      <c r="W21" s="61" t="s">
        <v>66</v>
      </c>
      <c r="X21" s="61" t="s">
        <v>67</v>
      </c>
      <c r="Y21" s="63">
        <f>IFERROR(IF(R21="Probabilidad",(I21-(+I21*U21)),IF(R21="Impacto",I21,"")),"")</f>
        <v>0.56000000000000005</v>
      </c>
      <c r="Z21" s="64" t="str">
        <f>IFERROR(IF(Y21="","",IF(Y21&lt;=0.2,"Muy Baja",IF(Y21&lt;=0.4,"Baja",IF(Y21&lt;=0.6,"Media",IF(Y21&lt;=0.8,"Alta","Muy Alta"))))),"")</f>
        <v>Media</v>
      </c>
      <c r="AA21" s="62">
        <f>+Y21</f>
        <v>0.56000000000000005</v>
      </c>
      <c r="AB21" s="64" t="str">
        <f>IFERROR(IF(AC21="","",IF(AC21&lt;=0.2,"Leve",IF(AC21&lt;=0.4,"Menor",IF(AC21&lt;=0.6,"Moderado",IF(AC21&lt;=0.8,"Mayor","Catastrófico"))))),"")</f>
        <v>Leve</v>
      </c>
      <c r="AC21" s="62">
        <f>IFERROR(IF(R21="Impacto",(M21-(+M21*U21)),IF(R21="Probabilidad",M21,"")),"")</f>
        <v>0.2</v>
      </c>
      <c r="AD21" s="65" t="str">
        <f>IFERROR(IF(OR(AND(Z21="Muy Baja",AB21="Leve"),AND(Z21="Muy Baja",AB21="Menor"),AND(Z21="Baja",AB21="Leve")),"Bajo",IF(OR(AND(Z21="Muy baja",AB21="Moderado"),AND(Z21="Baja",AB21="Menor"),AND(Z21="Baja",AB21="Moderado"),AND(Z21="Media",AB21="Leve"),AND(Z21="Media",AB21="Menor"),AND(Z21="Media",AB21="Moderado"),AND(Z21="Alta",AB21="Leve"),AND(Z21="Alta",AB21="Menor")),"Moderado",IF(OR(AND(Z21="Muy Baja",AB21="Mayor"),AND(Z21="Baja",AB21="Mayor"),AND(Z21="Media",AB21="Mayor"),AND(Z21="Alta",AB21="Moderado"),AND(Z21="Alta",AB21="Mayor"),AND(Z21="Muy Alta",AB21="Leve"),AND(Z21="Muy Alta",AB21="Menor"),AND(Z21="Muy Alta",AB21="Moderado"),AND(Z21="Muy Alta",AB21="Mayor")),"Alto",IF(OR(AND(Z21="Muy Baja",AB21="Catastrófico"),AND(Z21="Baja",AB21="Catastrófico"),AND(Z21="Media",AB21="Catastrófico"),AND(Z21="Alta",AB21="Catastrófico"),AND(Z21="Muy Alta",AB21="Catastrófico")),"Extremo","")))),"")</f>
        <v>Moderado</v>
      </c>
      <c r="AE21" s="61" t="s">
        <v>68</v>
      </c>
      <c r="AF21" s="67"/>
      <c r="AG21" s="68"/>
      <c r="AH21" s="69"/>
      <c r="AI21" s="69"/>
      <c r="AJ21" s="67"/>
      <c r="AK21" s="68"/>
      <c r="AL21" s="52"/>
    </row>
    <row r="22" spans="1:38" x14ac:dyDescent="0.3">
      <c r="A22" s="475"/>
      <c r="B22" s="476"/>
      <c r="C22" s="567"/>
      <c r="D22" s="567"/>
      <c r="E22" s="568"/>
      <c r="F22" s="476"/>
      <c r="G22" s="474"/>
      <c r="H22" s="473"/>
      <c r="I22" s="470"/>
      <c r="J22" s="479"/>
      <c r="K22" s="470">
        <f>IF(NOT(ISERROR(MATCH(J22,_xlfn.ANCHORARRAY(#REF!),0))),#REF!&amp;"Por favor no seleccionar los criterios de impacto",J22)</f>
        <v>0</v>
      </c>
      <c r="L22" s="473"/>
      <c r="M22" s="470"/>
      <c r="N22" s="482"/>
      <c r="O22" s="57">
        <v>2</v>
      </c>
      <c r="P22" s="73"/>
      <c r="Q22" s="126"/>
      <c r="R22" s="75" t="str">
        <f t="shared" si="0"/>
        <v/>
      </c>
      <c r="S22" s="76"/>
      <c r="T22" s="76"/>
      <c r="U22" s="77" t="str">
        <f t="shared" ref="U22" si="16">IF(AND(S22="Preventivo",T22="Automático"),"50%",IF(AND(S22="Preventivo",T22="Manual"),"40%",IF(AND(S22="Detectivo",T22="Automático"),"40%",IF(AND(S22="Detectivo",T22="Manual"),"30%",IF(AND(S22="Correctivo",T22="Automático"),"35%",IF(AND(S22="Correctivo",T22="Manual"),"25%",""))))))</f>
        <v/>
      </c>
      <c r="V22" s="76"/>
      <c r="W22" s="76"/>
      <c r="X22" s="76"/>
      <c r="Y22" s="78" t="str">
        <f>IFERROR(IF(AND(R21="Probabilidad",R22="Probabilidad"),(AA21-(+AA21*U22)),IF(R22="Probabilidad",(I21-(+I21*U22)),IF(R22="Impacto",AA21,""))),"")</f>
        <v/>
      </c>
      <c r="Z22" s="79" t="str">
        <f t="shared" ref="Z22" si="17">IFERROR(IF(Y22="","",IF(Y22&lt;=0.2,"Muy Baja",IF(Y22&lt;=0.4,"Baja",IF(Y22&lt;=0.6,"Media",IF(Y22&lt;=0.8,"Alta","Muy Alta"))))),"")</f>
        <v/>
      </c>
      <c r="AA22" s="77" t="str">
        <f t="shared" ref="AA22" si="18">+Y22</f>
        <v/>
      </c>
      <c r="AB22" s="79" t="str">
        <f t="shared" ref="AB22" si="19">IFERROR(IF(AC22="","",IF(AC22&lt;=0.2,"Leve",IF(AC22&lt;=0.4,"Menor",IF(AC22&lt;=0.6,"Moderado",IF(AC22&lt;=0.8,"Mayor","Catastrófico"))))),"")</f>
        <v/>
      </c>
      <c r="AC22" s="77" t="str">
        <f>IFERROR(IF(AND(R21="Impacto",R22="Impacto"),(AC19-(+AC19*U22)),IF(R22="Impacto",(#REF!-(+#REF!*U22)),IF(R22="Probabilidad",AC19,""))),"")</f>
        <v/>
      </c>
      <c r="AD22" s="80" t="str">
        <f t="shared" ref="AD22" si="20">IFERROR(IF(OR(AND(Z22="Muy Baja",AB22="Leve"),AND(Z22="Muy Baja",AB22="Menor"),AND(Z22="Baja",AB22="Leve")),"Bajo",IF(OR(AND(Z22="Muy baja",AB22="Moderado"),AND(Z22="Baja",AB22="Menor"),AND(Z22="Baja",AB22="Moderado"),AND(Z22="Media",AB22="Leve"),AND(Z22="Media",AB22="Menor"),AND(Z22="Media",AB22="Moderado"),AND(Z22="Alta",AB22="Leve"),AND(Z22="Alta",AB22="Menor")),"Moderado",IF(OR(AND(Z22="Muy Baja",AB22="Mayor"),AND(Z22="Baja",AB22="Mayor"),AND(Z22="Media",AB22="Mayor"),AND(Z22="Alta",AB22="Moderado"),AND(Z22="Alta",AB22="Mayor"),AND(Z22="Muy Alta",AB22="Leve"),AND(Z22="Muy Alta",AB22="Menor"),AND(Z22="Muy Alta",AB22="Moderado"),AND(Z22="Muy Alta",AB22="Mayor")),"Alto",IF(OR(AND(Z22="Muy Baja",AB22="Catastrófico"),AND(Z22="Baja",AB22="Catastrófico"),AND(Z22="Media",AB22="Catastrófico"),AND(Z22="Alta",AB22="Catastrófico"),AND(Z22="Muy Alta",AB22="Catastrófico")),"Extremo","")))),"")</f>
        <v/>
      </c>
      <c r="AE22" s="76"/>
      <c r="AF22" s="67"/>
      <c r="AG22" s="68"/>
      <c r="AH22" s="69"/>
      <c r="AI22" s="69"/>
      <c r="AJ22" s="67"/>
      <c r="AK22" s="68"/>
      <c r="AL22" s="52"/>
    </row>
    <row r="23" spans="1:38" ht="110.4" x14ac:dyDescent="0.3">
      <c r="A23" s="475">
        <v>5</v>
      </c>
      <c r="B23" s="476" t="s">
        <v>168</v>
      </c>
      <c r="C23" s="567" t="s">
        <v>959</v>
      </c>
      <c r="D23" s="567" t="s">
        <v>960</v>
      </c>
      <c r="E23" s="568" t="s">
        <v>961</v>
      </c>
      <c r="F23" s="476" t="s">
        <v>131</v>
      </c>
      <c r="G23" s="474">
        <v>500</v>
      </c>
      <c r="H23" s="473" t="str">
        <f>IF(G23&lt;=0,"",IF(G23&lt;=2,"Muy Baja",IF(G23&lt;=24,"Baja",IF(G23&lt;=500,"Media",IF(G23&lt;=5000,"Alta","Muy Alta")))))</f>
        <v>Media</v>
      </c>
      <c r="I23" s="470">
        <f>IF(H23="","",IF(H23="Muy Baja",0.2,IF(H23="Baja",0.4,IF(H23="Media",0.6,IF(H23="Alta",0.8,IF(H23="Muy Alta",1,))))))</f>
        <v>0.6</v>
      </c>
      <c r="J23" s="479" t="s">
        <v>198</v>
      </c>
      <c r="K23" s="470" t="str">
        <f>IF(NOT(ISERROR(MATCH(J23,'[21]Tabla Impacto'!$B$221:$B$223,0))),'[21]Tabla Impacto'!$F$223&amp;"Por favor no seleccionar los criterios de impacto(Afectación Económica o presupuestal y Pérdida Reputacional)",J23)</f>
        <v xml:space="preserve">     El riesgo afecta la imagen de de la entidad con efecto publicitario sostenido a nivel de sector administrativo, nivel departamental o municipal</v>
      </c>
      <c r="L23" s="473" t="str">
        <f>IF(OR(K23='[21]Tabla Impacto'!$C$11,K23='[21]Tabla Impacto'!$D$11),"Leve",IF(OR(K23='[21]Tabla Impacto'!$C$12,K23='[21]Tabla Impacto'!$D$12),"Menor",IF(OR(K23='[21]Tabla Impacto'!$C$13,K23='[21]Tabla Impacto'!$D$13),"Moderado",IF(OR(K23='[21]Tabla Impacto'!$C$14,K23='[21]Tabla Impacto'!$D$14),"Mayor",IF(OR(K23='[21]Tabla Impacto'!$C$15,K23='[21]Tabla Impacto'!$D$15),"Catastrófico","")))))</f>
        <v>Mayor</v>
      </c>
      <c r="M23" s="470">
        <f>IF(L23="","",IF(L23="Leve",0.2,IF(L23="Menor",0.4,IF(L23="Moderado",0.6,IF(L23="Mayor",0.8,IF(L23="Catastrófico",1,))))))</f>
        <v>0.8</v>
      </c>
      <c r="N23" s="482" t="str">
        <f>IF(OR(AND(H23="Muy Baja",L23="Leve"),AND(H23="Muy Baja",L23="Menor"),AND(H23="Baja",L23="Leve")),"Bajo",IF(OR(AND(H23="Muy baja",L23="Moderado"),AND(H23="Baja",L23="Menor"),AND(H23="Baja",L23="Moderado"),AND(H23="Media",L23="Leve"),AND(H23="Media",L23="Menor"),AND(H23="Media",L23="Moderado"),AND(H23="Alta",L23="Leve"),AND(H23="Alta",L23="Menor")),"Moderado",IF(OR(AND(H23="Muy Baja",L23="Mayor"),AND(H23="Baja",L23="Mayor"),AND(H23="Media",L23="Mayor"),AND(H23="Alta",L23="Moderado"),AND(H23="Alta",L23="Mayor"),AND(H23="Muy Alta",L23="Leve"),AND(H23="Muy Alta",L23="Menor"),AND(H23="Muy Alta",L23="Moderado"),AND(H23="Muy Alta",L23="Mayor")),"Alto",IF(OR(AND(H23="Muy Baja",L23="Catastrófico"),AND(H23="Baja",L23="Catastrófico"),AND(H23="Media",L23="Catastrófico"),AND(H23="Alta",L23="Catastrófico"),AND(H23="Muy Alta",L23="Catastrófico")),"Extremo",""))))</f>
        <v>Alto</v>
      </c>
      <c r="O23" s="57">
        <v>1</v>
      </c>
      <c r="P23" s="233" t="s">
        <v>962</v>
      </c>
      <c r="Q23" s="126" t="s">
        <v>963</v>
      </c>
      <c r="R23" s="60" t="str">
        <f t="shared" si="0"/>
        <v>Probabilidad</v>
      </c>
      <c r="S23" s="61" t="s">
        <v>63</v>
      </c>
      <c r="T23" s="61" t="s">
        <v>64</v>
      </c>
      <c r="U23" s="62" t="str">
        <f>IF(AND(S23="Preventivo",T23="Automático"),"50%",IF(AND(S23="Preventivo",T23="Manual"),"40%",IF(AND(S23="Detectivo",T23="Automático"),"40%",IF(AND(S23="Detectivo",T23="Manual"),"30%",IF(AND(S23="Correctivo",T23="Automático"),"35%",IF(AND(S23="Correctivo",T23="Manual"),"25%",""))))))</f>
        <v>40%</v>
      </c>
      <c r="V23" s="61" t="s">
        <v>65</v>
      </c>
      <c r="W23" s="61" t="s">
        <v>66</v>
      </c>
      <c r="X23" s="61" t="s">
        <v>67</v>
      </c>
      <c r="Y23" s="63">
        <f>IFERROR(IF(R23="Probabilidad",(I23-(+I23*U23)),IF(R23="Impacto",I23,"")),"")</f>
        <v>0.36</v>
      </c>
      <c r="Z23" s="64" t="str">
        <f>IFERROR(IF(Y23="","",IF(Y23&lt;=0.2,"Muy Baja",IF(Y23&lt;=0.4,"Baja",IF(Y23&lt;=0.6,"Media",IF(Y23&lt;=0.8,"Alta","Muy Alta"))))),"")</f>
        <v>Baja</v>
      </c>
      <c r="AA23" s="62">
        <f>+Y23</f>
        <v>0.36</v>
      </c>
      <c r="AB23" s="64" t="str">
        <f>IFERROR(IF(AC23="","",IF(AC23&lt;=0.2,"Leve",IF(AC23&lt;=0.4,"Menor",IF(AC23&lt;=0.6,"Moderado",IF(AC23&lt;=0.8,"Mayor","Catastrófico"))))),"")</f>
        <v>Mayor</v>
      </c>
      <c r="AC23" s="62">
        <f>IFERROR(IF(R23="Impacto",(M23-(+M23*U23)),IF(R23="Probabilidad",M23,"")),"")</f>
        <v>0.8</v>
      </c>
      <c r="AD23" s="65" t="str">
        <f>IFERROR(IF(OR(AND(Z23="Muy Baja",AB23="Leve"),AND(Z23="Muy Baja",AB23="Menor"),AND(Z23="Baja",AB23="Leve")),"Bajo",IF(OR(AND(Z23="Muy baja",AB23="Moderado"),AND(Z23="Baja",AB23="Menor"),AND(Z23="Baja",AB23="Moderado"),AND(Z23="Media",AB23="Leve"),AND(Z23="Media",AB23="Menor"),AND(Z23="Media",AB23="Moderado"),AND(Z23="Alta",AB23="Leve"),AND(Z23="Alta",AB23="Menor")),"Moderado",IF(OR(AND(Z23="Muy Baja",AB23="Mayor"),AND(Z23="Baja",AB23="Mayor"),AND(Z23="Media",AB23="Mayor"),AND(Z23="Alta",AB23="Moderado"),AND(Z23="Alta",AB23="Mayor"),AND(Z23="Muy Alta",AB23="Leve"),AND(Z23="Muy Alta",AB23="Menor"),AND(Z23="Muy Alta",AB23="Moderado"),AND(Z23="Muy Alta",AB23="Mayor")),"Alto",IF(OR(AND(Z23="Muy Baja",AB23="Catastrófico"),AND(Z23="Baja",AB23="Catastrófico"),AND(Z23="Media",AB23="Catastrófico"),AND(Z23="Alta",AB23="Catastrófico"),AND(Z23="Muy Alta",AB23="Catastrófico")),"Extremo","")))),"")</f>
        <v>Alto</v>
      </c>
      <c r="AE23" s="61" t="s">
        <v>68</v>
      </c>
      <c r="AF23" s="67"/>
      <c r="AG23" s="68"/>
      <c r="AH23" s="69"/>
      <c r="AI23" s="69"/>
      <c r="AJ23" s="67"/>
      <c r="AK23" s="68"/>
      <c r="AL23" s="52"/>
    </row>
    <row r="24" spans="1:38" x14ac:dyDescent="0.3">
      <c r="A24" s="475"/>
      <c r="B24" s="476"/>
      <c r="C24" s="567"/>
      <c r="D24" s="567"/>
      <c r="E24" s="568"/>
      <c r="F24" s="476"/>
      <c r="G24" s="474"/>
      <c r="H24" s="473"/>
      <c r="I24" s="470"/>
      <c r="J24" s="479"/>
      <c r="K24" s="470">
        <f>IF(NOT(ISERROR(MATCH(J24,_xlfn.ANCHORARRAY(#REF!),0))),#REF!&amp;"Por favor no seleccionar los criterios de impacto",J24)</f>
        <v>0</v>
      </c>
      <c r="L24" s="473"/>
      <c r="M24" s="470"/>
      <c r="N24" s="482"/>
      <c r="O24" s="57">
        <v>2</v>
      </c>
      <c r="P24" s="233"/>
      <c r="Q24" s="126"/>
      <c r="R24" s="60" t="str">
        <f t="shared" si="0"/>
        <v/>
      </c>
      <c r="S24" s="61"/>
      <c r="T24" s="61"/>
      <c r="U24" s="62" t="str">
        <f t="shared" ref="U24" si="21">IF(AND(S24="Preventivo",T24="Automático"),"50%",IF(AND(S24="Preventivo",T24="Manual"),"40%",IF(AND(S24="Detectivo",T24="Automático"),"40%",IF(AND(S24="Detectivo",T24="Manual"),"30%",IF(AND(S24="Correctivo",T24="Automático"),"35%",IF(AND(S24="Correctivo",T24="Manual"),"25%",""))))))</f>
        <v/>
      </c>
      <c r="V24" s="61"/>
      <c r="W24" s="61"/>
      <c r="X24" s="61"/>
      <c r="Y24" s="63" t="str">
        <f>IFERROR(IF(AND(R23="Probabilidad",R24="Probabilidad"),(AA23-(+AA23*U24)),IF(R24="Probabilidad",(I23-(+I23*U24)),IF(R24="Impacto",AA23,""))),"")</f>
        <v/>
      </c>
      <c r="Z24" s="64" t="str">
        <f t="shared" ref="Z24" si="22">IFERROR(IF(Y24="","",IF(Y24&lt;=0.2,"Muy Baja",IF(Y24&lt;=0.4,"Baja",IF(Y24&lt;=0.6,"Media",IF(Y24&lt;=0.8,"Alta","Muy Alta"))))),"")</f>
        <v/>
      </c>
      <c r="AA24" s="62" t="str">
        <f t="shared" ref="AA24" si="23">+Y24</f>
        <v/>
      </c>
      <c r="AB24" s="64" t="str">
        <f t="shared" ref="AB24" si="24">IFERROR(IF(AC24="","",IF(AC24&lt;=0.2,"Leve",IF(AC24&lt;=0.4,"Menor",IF(AC24&lt;=0.6,"Moderado",IF(AC24&lt;=0.8,"Mayor","Catastrófico"))))),"")</f>
        <v/>
      </c>
      <c r="AC24" s="62" t="str">
        <f>IFERROR(IF(AND(R23="Impacto",R24="Impacto"),(AC21-(+AC21*U24)),IF(R24="Impacto",(#REF!-(+#REF!*U24)),IF(R24="Probabilidad",AC21,""))),"")</f>
        <v/>
      </c>
      <c r="AD24" s="65" t="str">
        <f t="shared" ref="AD24" si="25">IFERROR(IF(OR(AND(Z24="Muy Baja",AB24="Leve"),AND(Z24="Muy Baja",AB24="Menor"),AND(Z24="Baja",AB24="Leve")),"Bajo",IF(OR(AND(Z24="Muy baja",AB24="Moderado"),AND(Z24="Baja",AB24="Menor"),AND(Z24="Baja",AB24="Moderado"),AND(Z24="Media",AB24="Leve"),AND(Z24="Media",AB24="Menor"),AND(Z24="Media",AB24="Moderado"),AND(Z24="Alta",AB24="Leve"),AND(Z24="Alta",AB24="Menor")),"Moderado",IF(OR(AND(Z24="Muy Baja",AB24="Mayor"),AND(Z24="Baja",AB24="Mayor"),AND(Z24="Media",AB24="Mayor"),AND(Z24="Alta",AB24="Moderado"),AND(Z24="Alta",AB24="Mayor"),AND(Z24="Muy Alta",AB24="Leve"),AND(Z24="Muy Alta",AB24="Menor"),AND(Z24="Muy Alta",AB24="Moderado"),AND(Z24="Muy Alta",AB24="Mayor")),"Alto",IF(OR(AND(Z24="Muy Baja",AB24="Catastrófico"),AND(Z24="Baja",AB24="Catastrófico"),AND(Z24="Media",AB24="Catastrófico"),AND(Z24="Alta",AB24="Catastrófico"),AND(Z24="Muy Alta",AB24="Catastrófico")),"Extremo","")))),"")</f>
        <v/>
      </c>
      <c r="AE24" s="61"/>
      <c r="AF24" s="67"/>
      <c r="AG24" s="68"/>
      <c r="AH24" s="69"/>
      <c r="AI24" s="69"/>
      <c r="AJ24" s="67"/>
      <c r="AK24" s="68"/>
      <c r="AL24" s="52"/>
    </row>
    <row r="25" spans="1:38" x14ac:dyDescent="0.3">
      <c r="A25" s="83"/>
      <c r="B25" s="115" t="s">
        <v>133</v>
      </c>
      <c r="C25" s="83"/>
      <c r="D25" s="83"/>
      <c r="E25" s="83"/>
      <c r="F25" s="83"/>
      <c r="G25" s="83"/>
      <c r="H25" s="83"/>
      <c r="I25" s="83"/>
      <c r="J25" s="83"/>
      <c r="K25" s="83"/>
      <c r="L25" s="83"/>
      <c r="M25" s="83"/>
      <c r="N25" s="83"/>
      <c r="O25" s="83"/>
      <c r="P25" s="83"/>
      <c r="Q25" s="83"/>
      <c r="R25" s="83"/>
      <c r="S25" s="83"/>
      <c r="T25" s="83"/>
      <c r="U25" s="83"/>
      <c r="V25" s="83"/>
      <c r="W25" s="83"/>
      <c r="X25" s="83"/>
      <c r="Y25" s="85"/>
      <c r="Z25" s="83"/>
      <c r="AA25" s="83"/>
      <c r="AB25" s="83"/>
      <c r="AC25" s="83"/>
      <c r="AD25" s="83"/>
      <c r="AE25" s="83"/>
      <c r="AF25" s="83"/>
      <c r="AG25" s="83"/>
      <c r="AH25" s="83"/>
      <c r="AI25" s="83"/>
      <c r="AJ25" s="83"/>
      <c r="AK25" s="83"/>
      <c r="AL25" s="83"/>
    </row>
    <row r="26" spans="1:38" x14ac:dyDescent="0.3">
      <c r="A26" s="82"/>
      <c r="B26" s="82"/>
      <c r="C26" s="82"/>
      <c r="D26" s="82"/>
      <c r="E26" s="83"/>
      <c r="F26" s="84"/>
      <c r="G26" s="83"/>
      <c r="H26" s="83"/>
      <c r="I26" s="83"/>
      <c r="J26" s="83"/>
      <c r="K26" s="83"/>
      <c r="L26" s="83"/>
      <c r="M26" s="83"/>
      <c r="N26" s="83"/>
      <c r="O26" s="83"/>
      <c r="P26" s="83"/>
      <c r="Q26" s="83"/>
      <c r="R26" s="83"/>
      <c r="S26" s="83"/>
      <c r="T26" s="83"/>
      <c r="U26" s="83"/>
      <c r="V26" s="83"/>
      <c r="W26" s="83"/>
      <c r="X26" s="83"/>
      <c r="Y26" s="85"/>
      <c r="Z26" s="83"/>
      <c r="AA26" s="83"/>
      <c r="AB26" s="83"/>
      <c r="AC26" s="83"/>
      <c r="AD26" s="83"/>
      <c r="AE26" s="83"/>
      <c r="AF26" s="83"/>
      <c r="AG26" s="83"/>
      <c r="AH26" s="83"/>
      <c r="AI26" s="83"/>
      <c r="AJ26" s="83"/>
      <c r="AK26" s="83"/>
      <c r="AL26" s="83"/>
    </row>
    <row r="27" spans="1:38" x14ac:dyDescent="0.3">
      <c r="A27" s="82"/>
      <c r="B27" s="82"/>
      <c r="C27" s="82"/>
      <c r="D27" s="82"/>
      <c r="E27" s="83"/>
      <c r="F27" s="84"/>
      <c r="G27" s="83"/>
      <c r="H27" s="83"/>
      <c r="I27" s="83"/>
      <c r="J27" s="83"/>
      <c r="K27" s="83"/>
      <c r="L27" s="83"/>
      <c r="M27" s="83"/>
      <c r="N27" s="83"/>
      <c r="O27" s="83"/>
      <c r="P27" s="83"/>
      <c r="Q27" s="83"/>
      <c r="R27" s="83"/>
      <c r="S27" s="83"/>
      <c r="T27" s="83"/>
      <c r="U27" s="83"/>
      <c r="V27" s="83"/>
      <c r="W27" s="83"/>
      <c r="X27" s="83"/>
      <c r="Y27" s="85"/>
      <c r="Z27" s="83"/>
      <c r="AA27" s="83"/>
      <c r="AB27" s="83"/>
      <c r="AC27" s="83"/>
      <c r="AD27" s="83"/>
      <c r="AE27" s="83"/>
      <c r="AF27" s="83"/>
      <c r="AG27" s="83"/>
      <c r="AH27" s="83"/>
      <c r="AI27" s="83"/>
      <c r="AJ27" s="83"/>
      <c r="AK27" s="83"/>
      <c r="AL27" s="83"/>
    </row>
    <row r="28" spans="1:38" x14ac:dyDescent="0.3">
      <c r="A28" s="82"/>
      <c r="B28" s="82"/>
      <c r="C28" s="82"/>
      <c r="D28" s="82"/>
      <c r="E28" s="83"/>
      <c r="F28" s="84"/>
      <c r="G28" s="83"/>
      <c r="H28" s="83"/>
      <c r="I28" s="83"/>
      <c r="J28" s="83"/>
      <c r="K28" s="83"/>
      <c r="L28" s="83"/>
      <c r="M28" s="83"/>
      <c r="N28" s="83"/>
      <c r="O28" s="83"/>
      <c r="P28" s="83"/>
      <c r="Q28" s="83"/>
      <c r="R28" s="83"/>
      <c r="S28" s="83"/>
      <c r="T28" s="83"/>
      <c r="U28" s="83"/>
      <c r="V28" s="83"/>
      <c r="W28" s="83"/>
      <c r="X28" s="83"/>
      <c r="Y28" s="85"/>
      <c r="Z28" s="83"/>
      <c r="AA28" s="83"/>
      <c r="AB28" s="83"/>
      <c r="AC28" s="83"/>
      <c r="AD28" s="83"/>
      <c r="AE28" s="83"/>
      <c r="AF28" s="83"/>
      <c r="AG28" s="83"/>
      <c r="AH28" s="83"/>
      <c r="AI28" s="83"/>
      <c r="AJ28" s="83"/>
      <c r="AK28" s="83"/>
      <c r="AL28" s="83"/>
    </row>
    <row r="29" spans="1:38" x14ac:dyDescent="0.3">
      <c r="A29" s="82"/>
      <c r="B29" s="82"/>
      <c r="C29" s="82"/>
      <c r="D29" s="82"/>
      <c r="E29" s="83"/>
      <c r="F29" s="84"/>
      <c r="G29" s="83"/>
      <c r="H29" s="83"/>
      <c r="I29" s="83"/>
      <c r="J29" s="83"/>
      <c r="K29" s="83"/>
      <c r="L29" s="83"/>
      <c r="M29" s="83"/>
      <c r="N29" s="83"/>
      <c r="O29" s="83"/>
      <c r="P29" s="83"/>
      <c r="Q29" s="83"/>
      <c r="R29" s="83"/>
      <c r="S29" s="83"/>
      <c r="T29" s="83"/>
      <c r="U29" s="83"/>
      <c r="V29" s="83"/>
      <c r="W29" s="83"/>
      <c r="X29" s="83"/>
      <c r="Y29" s="85"/>
      <c r="Z29" s="83"/>
      <c r="AA29" s="83"/>
      <c r="AB29" s="83"/>
      <c r="AC29" s="83"/>
      <c r="AD29" s="83"/>
      <c r="AE29" s="83"/>
      <c r="AF29" s="83"/>
      <c r="AG29" s="83"/>
      <c r="AH29" s="83"/>
      <c r="AI29" s="83"/>
      <c r="AJ29" s="83"/>
      <c r="AK29" s="83"/>
      <c r="AL29" s="83"/>
    </row>
    <row r="30" spans="1:38" x14ac:dyDescent="0.3">
      <c r="A30" s="82"/>
      <c r="B30" s="82"/>
      <c r="C30" s="82"/>
      <c r="D30" s="82"/>
      <c r="E30" s="83"/>
      <c r="F30" s="84"/>
      <c r="G30" s="83"/>
      <c r="H30" s="83"/>
      <c r="I30" s="83"/>
      <c r="J30" s="83"/>
      <c r="K30" s="83"/>
      <c r="L30" s="83"/>
      <c r="M30" s="83"/>
      <c r="N30" s="83"/>
      <c r="O30" s="83"/>
      <c r="P30" s="83"/>
      <c r="Q30" s="83"/>
      <c r="R30" s="83"/>
      <c r="S30" s="83"/>
      <c r="T30" s="83"/>
      <c r="U30" s="83"/>
      <c r="V30" s="83"/>
      <c r="W30" s="83"/>
      <c r="X30" s="83"/>
      <c r="Y30" s="85"/>
      <c r="Z30" s="83"/>
      <c r="AA30" s="83"/>
      <c r="AB30" s="83"/>
      <c r="AC30" s="83"/>
      <c r="AD30" s="83"/>
      <c r="AE30" s="83"/>
      <c r="AF30" s="83"/>
      <c r="AG30" s="83"/>
      <c r="AH30" s="83"/>
      <c r="AI30" s="83"/>
      <c r="AJ30" s="83"/>
      <c r="AK30" s="83"/>
      <c r="AL30" s="83"/>
    </row>
    <row r="31" spans="1:38" x14ac:dyDescent="0.3">
      <c r="A31" s="82"/>
      <c r="B31" s="82"/>
      <c r="C31" s="86" t="s">
        <v>226</v>
      </c>
      <c r="D31" s="87"/>
      <c r="E31" s="391" t="s">
        <v>26</v>
      </c>
      <c r="F31" s="84"/>
      <c r="G31" s="83"/>
      <c r="H31" s="83"/>
      <c r="I31" s="83"/>
      <c r="J31" s="83"/>
      <c r="K31" s="83"/>
      <c r="L31" s="83"/>
      <c r="M31" s="83"/>
      <c r="N31" s="83"/>
      <c r="O31" s="83"/>
      <c r="P31" s="83"/>
      <c r="Q31" s="83"/>
      <c r="R31" s="83"/>
      <c r="S31" s="83"/>
      <c r="T31" s="83"/>
      <c r="U31" s="83"/>
      <c r="V31" s="83"/>
      <c r="W31" s="83"/>
      <c r="X31" s="83"/>
      <c r="Y31" s="85"/>
      <c r="Z31" s="83"/>
      <c r="AA31" s="83"/>
      <c r="AB31" s="83"/>
      <c r="AC31" s="83"/>
      <c r="AD31" s="83"/>
      <c r="AE31" s="83"/>
      <c r="AF31" s="83"/>
      <c r="AG31" s="83"/>
      <c r="AH31" s="83"/>
      <c r="AI31" s="83"/>
      <c r="AJ31" s="83"/>
      <c r="AK31" s="83"/>
      <c r="AL31" s="83"/>
    </row>
    <row r="32" spans="1:38" x14ac:dyDescent="0.3">
      <c r="A32" s="82"/>
      <c r="B32" s="82"/>
      <c r="C32" s="87" t="s">
        <v>227</v>
      </c>
      <c r="D32" s="87"/>
      <c r="E32" s="391"/>
      <c r="F32" s="84"/>
      <c r="G32" s="83"/>
      <c r="H32" s="83"/>
      <c r="I32" s="83"/>
      <c r="J32" s="83"/>
      <c r="K32" s="83"/>
      <c r="L32" s="83"/>
      <c r="M32" s="83"/>
      <c r="N32" s="83"/>
      <c r="O32" s="83"/>
      <c r="P32" s="83"/>
      <c r="Q32" s="83"/>
      <c r="R32" s="83"/>
      <c r="S32" s="83"/>
      <c r="T32" s="83"/>
      <c r="U32" s="83"/>
      <c r="V32" s="83"/>
      <c r="W32" s="83"/>
      <c r="X32" s="83"/>
      <c r="Y32" s="85"/>
      <c r="Z32" s="83"/>
      <c r="AA32" s="83"/>
      <c r="AB32" s="83"/>
      <c r="AC32" s="83"/>
      <c r="AD32" s="83"/>
      <c r="AE32" s="83"/>
      <c r="AF32" s="83"/>
      <c r="AG32" s="83"/>
      <c r="AH32" s="83"/>
      <c r="AI32" s="83"/>
      <c r="AJ32" s="83"/>
      <c r="AK32" s="83"/>
      <c r="AL32" s="83"/>
    </row>
    <row r="33" spans="1:38" x14ac:dyDescent="0.3">
      <c r="A33" s="82"/>
      <c r="B33" s="82"/>
      <c r="C33" s="87" t="s">
        <v>89</v>
      </c>
      <c r="D33" s="87"/>
      <c r="E33" s="87" t="s">
        <v>59</v>
      </c>
      <c r="F33" s="84"/>
      <c r="G33" s="83"/>
      <c r="H33" s="83"/>
      <c r="I33" s="83"/>
      <c r="J33" s="83"/>
      <c r="K33" s="83"/>
      <c r="L33" s="83"/>
      <c r="M33" s="83"/>
      <c r="N33" s="83"/>
      <c r="O33" s="83"/>
      <c r="P33" s="83"/>
      <c r="Q33" s="83"/>
      <c r="R33" s="83"/>
      <c r="S33" s="83"/>
      <c r="T33" s="83"/>
      <c r="U33" s="83"/>
      <c r="V33" s="83"/>
      <c r="W33" s="83"/>
      <c r="X33" s="83"/>
      <c r="Y33" s="85"/>
      <c r="Z33" s="83"/>
      <c r="AA33" s="83"/>
      <c r="AB33" s="83"/>
      <c r="AC33" s="83"/>
      <c r="AD33" s="83"/>
      <c r="AE33" s="83"/>
      <c r="AF33" s="83"/>
      <c r="AG33" s="83"/>
      <c r="AH33" s="83"/>
      <c r="AI33" s="83"/>
      <c r="AJ33" s="83"/>
      <c r="AK33" s="83"/>
      <c r="AL33" s="83"/>
    </row>
    <row r="34" spans="1:38" x14ac:dyDescent="0.3">
      <c r="A34" s="82"/>
      <c r="B34" s="82"/>
      <c r="C34" s="87" t="s">
        <v>55</v>
      </c>
      <c r="D34" s="87"/>
      <c r="E34" s="87" t="s">
        <v>131</v>
      </c>
      <c r="F34" s="84"/>
      <c r="G34" s="83"/>
      <c r="H34" s="83"/>
      <c r="I34" s="83"/>
      <c r="J34" s="83"/>
      <c r="K34" s="83"/>
      <c r="L34" s="83"/>
      <c r="M34" s="83"/>
      <c r="N34" s="83"/>
      <c r="O34" s="83"/>
      <c r="P34" s="83"/>
      <c r="Q34" s="83"/>
      <c r="R34" s="83"/>
      <c r="S34" s="83"/>
      <c r="T34" s="83"/>
      <c r="U34" s="83"/>
      <c r="V34" s="83"/>
      <c r="W34" s="83"/>
      <c r="X34" s="83"/>
      <c r="Y34" s="85"/>
      <c r="Z34" s="83"/>
      <c r="AA34" s="83"/>
      <c r="AB34" s="83"/>
      <c r="AC34" s="83"/>
      <c r="AD34" s="83"/>
      <c r="AE34" s="83"/>
      <c r="AF34" s="83"/>
      <c r="AG34" s="83"/>
      <c r="AH34" s="83"/>
      <c r="AI34" s="83"/>
      <c r="AJ34" s="83"/>
      <c r="AK34" s="83"/>
      <c r="AL34" s="83"/>
    </row>
    <row r="35" spans="1:38" x14ac:dyDescent="0.3">
      <c r="A35" s="82"/>
      <c r="B35" s="82"/>
      <c r="C35" s="87" t="s">
        <v>168</v>
      </c>
      <c r="D35" s="87"/>
      <c r="E35" s="87" t="s">
        <v>80</v>
      </c>
      <c r="F35" s="84"/>
      <c r="G35" s="83"/>
      <c r="H35" s="83"/>
      <c r="I35" s="83"/>
      <c r="J35" s="83"/>
      <c r="K35" s="83"/>
      <c r="L35" s="83"/>
      <c r="M35" s="83"/>
      <c r="N35" s="83"/>
      <c r="O35" s="83"/>
      <c r="P35" s="83"/>
      <c r="Q35" s="83"/>
      <c r="R35" s="83"/>
      <c r="S35" s="83"/>
      <c r="T35" s="83"/>
      <c r="U35" s="83"/>
      <c r="V35" s="83"/>
      <c r="W35" s="83"/>
      <c r="X35" s="83"/>
      <c r="Y35" s="85"/>
      <c r="Z35" s="83"/>
      <c r="AA35" s="83"/>
      <c r="AB35" s="83"/>
      <c r="AC35" s="83"/>
      <c r="AD35" s="83"/>
      <c r="AE35" s="83"/>
      <c r="AF35" s="83"/>
      <c r="AG35" s="83"/>
      <c r="AH35" s="83"/>
      <c r="AI35" s="83"/>
      <c r="AJ35" s="83"/>
      <c r="AK35" s="83"/>
      <c r="AL35" s="83"/>
    </row>
    <row r="36" spans="1:38" x14ac:dyDescent="0.3">
      <c r="A36" s="82"/>
      <c r="B36" s="82"/>
      <c r="C36" s="87" t="s">
        <v>228</v>
      </c>
      <c r="D36" s="87"/>
      <c r="E36" s="87" t="s">
        <v>229</v>
      </c>
      <c r="F36" s="84"/>
      <c r="G36" s="83"/>
      <c r="H36" s="83"/>
      <c r="I36" s="83"/>
      <c r="J36" s="83"/>
      <c r="K36" s="83"/>
      <c r="L36" s="83"/>
      <c r="M36" s="83"/>
      <c r="N36" s="83"/>
      <c r="O36" s="83"/>
      <c r="P36" s="83"/>
      <c r="Q36" s="83"/>
      <c r="R36" s="83"/>
      <c r="S36" s="83"/>
      <c r="T36" s="83"/>
      <c r="U36" s="83"/>
      <c r="V36" s="83"/>
      <c r="W36" s="83"/>
      <c r="X36" s="83"/>
      <c r="Y36" s="85"/>
      <c r="Z36" s="83"/>
      <c r="AA36" s="83"/>
      <c r="AB36" s="83"/>
      <c r="AC36" s="83"/>
      <c r="AD36" s="83"/>
      <c r="AE36" s="83"/>
      <c r="AF36" s="83"/>
      <c r="AG36" s="83"/>
      <c r="AH36" s="83"/>
      <c r="AI36" s="83"/>
      <c r="AJ36" s="83"/>
      <c r="AK36" s="83"/>
      <c r="AL36" s="83"/>
    </row>
    <row r="37" spans="1:38" x14ac:dyDescent="0.3">
      <c r="A37" s="82"/>
      <c r="B37" s="82"/>
      <c r="C37" s="87" t="s">
        <v>230</v>
      </c>
      <c r="D37" s="87"/>
      <c r="E37" s="87" t="s">
        <v>231</v>
      </c>
      <c r="F37" s="84"/>
      <c r="G37" s="83"/>
      <c r="H37" s="83"/>
      <c r="I37" s="83"/>
      <c r="J37" s="83"/>
      <c r="K37" s="83"/>
      <c r="L37" s="83"/>
      <c r="M37" s="83"/>
      <c r="N37" s="83"/>
      <c r="O37" s="83"/>
      <c r="P37" s="83"/>
      <c r="Q37" s="83"/>
      <c r="R37" s="83"/>
      <c r="S37" s="83"/>
      <c r="T37" s="83"/>
      <c r="U37" s="83"/>
      <c r="V37" s="83"/>
      <c r="W37" s="83"/>
      <c r="X37" s="83"/>
      <c r="Y37" s="85"/>
      <c r="Z37" s="83"/>
      <c r="AA37" s="83"/>
      <c r="AB37" s="83"/>
      <c r="AC37" s="83"/>
      <c r="AD37" s="83"/>
      <c r="AE37" s="83"/>
      <c r="AF37" s="83"/>
      <c r="AG37" s="83"/>
      <c r="AH37" s="83"/>
      <c r="AI37" s="83"/>
      <c r="AJ37" s="83"/>
      <c r="AK37" s="83"/>
      <c r="AL37" s="83"/>
    </row>
    <row r="38" spans="1:38" x14ac:dyDescent="0.3">
      <c r="A38" s="82"/>
      <c r="B38" s="82"/>
      <c r="C38" s="87"/>
      <c r="D38" s="87"/>
      <c r="E38" s="87" t="s">
        <v>197</v>
      </c>
      <c r="F38" s="84"/>
      <c r="G38" s="83"/>
      <c r="H38" s="83"/>
      <c r="I38" s="83"/>
      <c r="J38" s="83"/>
      <c r="K38" s="83"/>
      <c r="L38" s="83"/>
      <c r="M38" s="83"/>
      <c r="N38" s="83"/>
      <c r="O38" s="83"/>
      <c r="P38" s="83"/>
      <c r="Q38" s="83"/>
      <c r="R38" s="83"/>
      <c r="S38" s="83"/>
      <c r="T38" s="83"/>
      <c r="U38" s="83"/>
      <c r="V38" s="83"/>
      <c r="W38" s="83"/>
      <c r="X38" s="83"/>
      <c r="Y38" s="85"/>
      <c r="Z38" s="83"/>
      <c r="AA38" s="83"/>
      <c r="AB38" s="83"/>
      <c r="AC38" s="83"/>
      <c r="AD38" s="83"/>
      <c r="AE38" s="83"/>
      <c r="AF38" s="83"/>
      <c r="AG38" s="83"/>
      <c r="AH38" s="83"/>
      <c r="AI38" s="83"/>
      <c r="AJ38" s="83"/>
      <c r="AK38" s="83"/>
      <c r="AL38" s="83"/>
    </row>
    <row r="39" spans="1:38" x14ac:dyDescent="0.3">
      <c r="A39" s="82"/>
      <c r="B39" s="82"/>
      <c r="C39" s="87"/>
      <c r="D39" s="87"/>
      <c r="E39" s="87" t="s">
        <v>154</v>
      </c>
      <c r="F39" s="84"/>
      <c r="G39" s="83"/>
      <c r="H39" s="83"/>
      <c r="I39" s="83"/>
      <c r="J39" s="83"/>
      <c r="K39" s="83"/>
      <c r="L39" s="83"/>
      <c r="M39" s="83"/>
      <c r="N39" s="83"/>
      <c r="O39" s="83"/>
      <c r="P39" s="83"/>
      <c r="Q39" s="83"/>
      <c r="R39" s="83"/>
      <c r="S39" s="83"/>
      <c r="T39" s="83"/>
      <c r="U39" s="83"/>
      <c r="V39" s="83"/>
      <c r="W39" s="83"/>
      <c r="X39" s="83"/>
      <c r="Y39" s="85"/>
      <c r="Z39" s="83"/>
      <c r="AA39" s="83"/>
      <c r="AB39" s="83"/>
      <c r="AC39" s="83"/>
      <c r="AD39" s="83"/>
      <c r="AE39" s="83"/>
      <c r="AF39" s="83"/>
      <c r="AG39" s="83"/>
      <c r="AH39" s="83"/>
      <c r="AI39" s="83"/>
      <c r="AJ39" s="83"/>
      <c r="AK39" s="83"/>
      <c r="AL39" s="83"/>
    </row>
    <row r="40" spans="1:38" x14ac:dyDescent="0.3">
      <c r="A40" s="82"/>
      <c r="B40" s="82"/>
      <c r="C40" s="87"/>
      <c r="D40" s="87"/>
      <c r="E40" s="87" t="s">
        <v>232</v>
      </c>
      <c r="F40" s="84"/>
      <c r="G40" s="83"/>
      <c r="H40" s="83"/>
      <c r="I40" s="83"/>
      <c r="J40" s="83"/>
      <c r="K40" s="83"/>
      <c r="L40" s="83"/>
      <c r="M40" s="83"/>
      <c r="N40" s="83"/>
      <c r="O40" s="83"/>
      <c r="P40" s="83"/>
      <c r="Q40" s="83"/>
      <c r="R40" s="83"/>
      <c r="S40" s="83"/>
      <c r="T40" s="83"/>
      <c r="U40" s="83"/>
      <c r="V40" s="83"/>
      <c r="W40" s="83"/>
      <c r="X40" s="83"/>
      <c r="Y40" s="85"/>
      <c r="Z40" s="83"/>
      <c r="AA40" s="83"/>
      <c r="AB40" s="83"/>
      <c r="AC40" s="83"/>
      <c r="AD40" s="83"/>
      <c r="AE40" s="83"/>
      <c r="AF40" s="83"/>
      <c r="AG40" s="83"/>
      <c r="AH40" s="83"/>
      <c r="AI40" s="83"/>
      <c r="AJ40" s="83"/>
      <c r="AK40" s="83"/>
      <c r="AL40" s="83"/>
    </row>
    <row r="41" spans="1:38" x14ac:dyDescent="0.3">
      <c r="A41" s="82"/>
      <c r="B41" s="82"/>
      <c r="C41" s="87"/>
      <c r="D41" s="87"/>
      <c r="E41" s="87" t="s">
        <v>233</v>
      </c>
      <c r="F41" s="84"/>
      <c r="G41" s="83"/>
      <c r="H41" s="83"/>
      <c r="I41" s="83"/>
      <c r="J41" s="83"/>
      <c r="K41" s="83"/>
      <c r="L41" s="83"/>
      <c r="M41" s="83"/>
      <c r="N41" s="83"/>
      <c r="O41" s="83"/>
      <c r="P41" s="83"/>
      <c r="Q41" s="83"/>
      <c r="R41" s="83"/>
      <c r="S41" s="83"/>
      <c r="T41" s="83"/>
      <c r="U41" s="83"/>
      <c r="V41" s="83"/>
      <c r="W41" s="83"/>
      <c r="X41" s="83"/>
      <c r="Y41" s="85"/>
      <c r="Z41" s="83"/>
      <c r="AA41" s="83"/>
      <c r="AB41" s="83"/>
      <c r="AC41" s="83"/>
      <c r="AD41" s="83"/>
      <c r="AE41" s="83"/>
      <c r="AF41" s="83"/>
      <c r="AG41" s="83"/>
      <c r="AH41" s="83"/>
      <c r="AI41" s="83"/>
      <c r="AJ41" s="83"/>
      <c r="AK41" s="83"/>
      <c r="AL41" s="83"/>
    </row>
    <row r="42" spans="1:38" x14ac:dyDescent="0.3">
      <c r="A42" s="82"/>
      <c r="B42" s="82"/>
      <c r="C42" s="82"/>
      <c r="D42" s="82"/>
      <c r="E42" s="83"/>
      <c r="F42" s="84"/>
      <c r="G42" s="83"/>
      <c r="H42" s="83"/>
      <c r="I42" s="83"/>
      <c r="J42" s="83"/>
      <c r="K42" s="83"/>
      <c r="L42" s="83"/>
      <c r="M42" s="83"/>
      <c r="N42" s="83"/>
      <c r="O42" s="83"/>
      <c r="P42" s="83"/>
      <c r="Q42" s="83"/>
      <c r="R42" s="83"/>
      <c r="S42" s="83"/>
      <c r="T42" s="83"/>
      <c r="U42" s="83"/>
      <c r="V42" s="83"/>
      <c r="W42" s="83"/>
      <c r="X42" s="83"/>
      <c r="Y42" s="85"/>
      <c r="Z42" s="83"/>
      <c r="AA42" s="83"/>
      <c r="AB42" s="83"/>
      <c r="AC42" s="83"/>
      <c r="AD42" s="83"/>
      <c r="AE42" s="83"/>
      <c r="AF42" s="83"/>
      <c r="AG42" s="83"/>
      <c r="AH42" s="83"/>
      <c r="AI42" s="83"/>
      <c r="AJ42" s="83"/>
      <c r="AK42" s="83"/>
      <c r="AL42" s="83"/>
    </row>
    <row r="43" spans="1:38" x14ac:dyDescent="0.3">
      <c r="A43" s="82"/>
      <c r="B43" s="82"/>
      <c r="C43" s="82"/>
      <c r="D43" s="82"/>
      <c r="E43" s="83"/>
      <c r="F43" s="84"/>
      <c r="G43" s="83"/>
      <c r="H43" s="83"/>
      <c r="I43" s="83"/>
      <c r="J43" s="83"/>
      <c r="K43" s="83"/>
      <c r="L43" s="83"/>
      <c r="M43" s="83"/>
      <c r="N43" s="83"/>
      <c r="O43" s="83"/>
      <c r="P43" s="83"/>
      <c r="Q43" s="83"/>
      <c r="R43" s="83"/>
      <c r="S43" s="83"/>
      <c r="T43" s="83"/>
      <c r="U43" s="83"/>
      <c r="V43" s="83"/>
      <c r="W43" s="83"/>
      <c r="X43" s="83"/>
      <c r="Y43" s="85"/>
      <c r="Z43" s="83"/>
      <c r="AA43" s="83"/>
      <c r="AB43" s="83"/>
      <c r="AC43" s="83"/>
      <c r="AD43" s="83"/>
      <c r="AE43" s="83"/>
      <c r="AF43" s="83"/>
      <c r="AG43" s="83"/>
      <c r="AH43" s="83"/>
      <c r="AI43" s="83"/>
      <c r="AJ43" s="83"/>
      <c r="AK43" s="83"/>
      <c r="AL43" s="83"/>
    </row>
    <row r="44" spans="1:38" x14ac:dyDescent="0.3">
      <c r="A44" s="82"/>
      <c r="B44" s="82"/>
      <c r="C44" s="82"/>
      <c r="D44" s="82"/>
      <c r="E44" s="83"/>
      <c r="F44" s="84"/>
      <c r="G44" s="83"/>
      <c r="H44" s="83"/>
      <c r="I44" s="83"/>
      <c r="J44" s="83"/>
      <c r="K44" s="83"/>
      <c r="L44" s="83"/>
      <c r="M44" s="83"/>
      <c r="N44" s="83"/>
      <c r="O44" s="83"/>
      <c r="P44" s="83"/>
      <c r="Q44" s="83"/>
      <c r="R44" s="83"/>
      <c r="S44" s="83"/>
      <c r="T44" s="83"/>
      <c r="U44" s="83"/>
      <c r="V44" s="83"/>
      <c r="W44" s="83"/>
      <c r="X44" s="83"/>
      <c r="Y44" s="85"/>
      <c r="Z44" s="83"/>
      <c r="AA44" s="83"/>
      <c r="AB44" s="83"/>
      <c r="AC44" s="83"/>
      <c r="AD44" s="83"/>
      <c r="AE44" s="83"/>
      <c r="AF44" s="83"/>
      <c r="AG44" s="83"/>
      <c r="AH44" s="83"/>
      <c r="AI44" s="83"/>
      <c r="AJ44" s="83"/>
      <c r="AK44" s="83"/>
      <c r="AL44" s="83"/>
    </row>
    <row r="45" spans="1:38" x14ac:dyDescent="0.3">
      <c r="A45" s="82"/>
      <c r="B45" s="82"/>
      <c r="C45" s="82"/>
      <c r="D45" s="82"/>
      <c r="E45" s="83"/>
      <c r="F45" s="84"/>
      <c r="G45" s="83"/>
      <c r="H45" s="83"/>
      <c r="I45" s="83"/>
      <c r="J45" s="83"/>
      <c r="K45" s="83"/>
      <c r="L45" s="83"/>
      <c r="M45" s="83"/>
      <c r="N45" s="83"/>
      <c r="O45" s="83"/>
      <c r="P45" s="83"/>
      <c r="Q45" s="83"/>
      <c r="R45" s="83"/>
      <c r="S45" s="83"/>
      <c r="T45" s="83"/>
      <c r="U45" s="83"/>
      <c r="V45" s="83"/>
      <c r="W45" s="83"/>
      <c r="X45" s="83"/>
      <c r="Y45" s="85"/>
      <c r="Z45" s="83"/>
      <c r="AA45" s="83"/>
      <c r="AB45" s="83"/>
      <c r="AC45" s="83"/>
      <c r="AD45" s="83"/>
      <c r="AE45" s="83"/>
      <c r="AF45" s="83"/>
      <c r="AG45" s="83"/>
      <c r="AH45" s="83"/>
      <c r="AI45" s="83"/>
      <c r="AJ45" s="83"/>
      <c r="AK45" s="83"/>
      <c r="AL45" s="83"/>
    </row>
    <row r="46" spans="1:38" x14ac:dyDescent="0.3">
      <c r="A46" s="82"/>
      <c r="B46" s="82"/>
      <c r="C46" s="82"/>
      <c r="D46" s="82"/>
      <c r="E46" s="83"/>
      <c r="F46" s="84"/>
      <c r="G46" s="83"/>
      <c r="H46" s="83"/>
      <c r="I46" s="83"/>
      <c r="J46" s="83"/>
      <c r="K46" s="83"/>
      <c r="L46" s="83"/>
      <c r="M46" s="83"/>
      <c r="N46" s="83"/>
      <c r="O46" s="83"/>
      <c r="P46" s="83"/>
      <c r="Q46" s="83"/>
      <c r="R46" s="83"/>
      <c r="S46" s="83"/>
      <c r="T46" s="83"/>
      <c r="U46" s="83"/>
      <c r="V46" s="83"/>
      <c r="W46" s="83"/>
      <c r="X46" s="83"/>
      <c r="Y46" s="85"/>
      <c r="Z46" s="83"/>
      <c r="AA46" s="83"/>
      <c r="AB46" s="83"/>
      <c r="AC46" s="83"/>
      <c r="AD46" s="83"/>
      <c r="AE46" s="83"/>
      <c r="AF46" s="83"/>
      <c r="AG46" s="83"/>
      <c r="AH46" s="83"/>
      <c r="AI46" s="83"/>
      <c r="AJ46" s="83"/>
      <c r="AK46" s="83"/>
      <c r="AL46" s="83"/>
    </row>
  </sheetData>
  <mergeCells count="136">
    <mergeCell ref="A7:D9"/>
    <mergeCell ref="E7:AG7"/>
    <mergeCell ref="AH7:AK7"/>
    <mergeCell ref="E8:AG9"/>
    <mergeCell ref="AH8:AK8"/>
    <mergeCell ref="AH9:AK9"/>
    <mergeCell ref="A13:A14"/>
    <mergeCell ref="B13:B14"/>
    <mergeCell ref="C13:C14"/>
    <mergeCell ref="D13:D14"/>
    <mergeCell ref="E13:E14"/>
    <mergeCell ref="F13:F14"/>
    <mergeCell ref="AG11:AK11"/>
    <mergeCell ref="A12:G12"/>
    <mergeCell ref="H12:N12"/>
    <mergeCell ref="O12:X12"/>
    <mergeCell ref="Y12:AE12"/>
    <mergeCell ref="AF12:AK12"/>
    <mergeCell ref="A11:B11"/>
    <mergeCell ref="C11:G11"/>
    <mergeCell ref="H11:I11"/>
    <mergeCell ref="J11:N11"/>
    <mergeCell ref="O11:P11"/>
    <mergeCell ref="Q11:AE11"/>
    <mergeCell ref="O13:O14"/>
    <mergeCell ref="P13:P14"/>
    <mergeCell ref="Q13:Q14"/>
    <mergeCell ref="R13:R14"/>
    <mergeCell ref="G13:G14"/>
    <mergeCell ref="H13:H14"/>
    <mergeCell ref="I13:I14"/>
    <mergeCell ref="J13:J14"/>
    <mergeCell ref="K13:K14"/>
    <mergeCell ref="L13:L14"/>
    <mergeCell ref="AJ13:AJ14"/>
    <mergeCell ref="AK13:AK14"/>
    <mergeCell ref="A15:A16"/>
    <mergeCell ref="B15:B16"/>
    <mergeCell ref="C15:C16"/>
    <mergeCell ref="D15:D16"/>
    <mergeCell ref="E15:E16"/>
    <mergeCell ref="F15:F16"/>
    <mergeCell ref="G15:G16"/>
    <mergeCell ref="H15:H16"/>
    <mergeCell ref="AD13:AD14"/>
    <mergeCell ref="AE13:AE14"/>
    <mergeCell ref="AF13:AF14"/>
    <mergeCell ref="AG13:AG14"/>
    <mergeCell ref="AH13:AH14"/>
    <mergeCell ref="AI13:AI14"/>
    <mergeCell ref="S13:X13"/>
    <mergeCell ref="Y13:Y14"/>
    <mergeCell ref="Z13:Z14"/>
    <mergeCell ref="AA13:AA14"/>
    <mergeCell ref="AB13:AB14"/>
    <mergeCell ref="AC13:AC14"/>
    <mergeCell ref="M13:M14"/>
    <mergeCell ref="N13:N14"/>
    <mergeCell ref="AF15:AF16"/>
    <mergeCell ref="AG15:AG16"/>
    <mergeCell ref="AH15:AH16"/>
    <mergeCell ref="AI15:AI16"/>
    <mergeCell ref="AJ15:AJ16"/>
    <mergeCell ref="AK15:AK16"/>
    <mergeCell ref="I15:I16"/>
    <mergeCell ref="J15:J16"/>
    <mergeCell ref="K15:K16"/>
    <mergeCell ref="L15:L16"/>
    <mergeCell ref="M15:M16"/>
    <mergeCell ref="N15:N16"/>
    <mergeCell ref="M17:M18"/>
    <mergeCell ref="N17:N18"/>
    <mergeCell ref="I17:I18"/>
    <mergeCell ref="J17:J18"/>
    <mergeCell ref="K17:K18"/>
    <mergeCell ref="L17:L18"/>
    <mergeCell ref="A19:A20"/>
    <mergeCell ref="B19:B20"/>
    <mergeCell ref="C19:C20"/>
    <mergeCell ref="D19:D20"/>
    <mergeCell ref="E19:E20"/>
    <mergeCell ref="F19:F20"/>
    <mergeCell ref="G19:G20"/>
    <mergeCell ref="H19:H20"/>
    <mergeCell ref="G17:G18"/>
    <mergeCell ref="H17:H18"/>
    <mergeCell ref="A17:A18"/>
    <mergeCell ref="B17:B18"/>
    <mergeCell ref="C17:C18"/>
    <mergeCell ref="D17:D18"/>
    <mergeCell ref="E17:E18"/>
    <mergeCell ref="F17:F18"/>
    <mergeCell ref="AG19:AG20"/>
    <mergeCell ref="AH19:AH20"/>
    <mergeCell ref="AI19:AI20"/>
    <mergeCell ref="AJ19:AJ20"/>
    <mergeCell ref="AK19:AK20"/>
    <mergeCell ref="I19:I20"/>
    <mergeCell ref="J19:J20"/>
    <mergeCell ref="K19:K20"/>
    <mergeCell ref="L19:L20"/>
    <mergeCell ref="M19:M20"/>
    <mergeCell ref="N19:N20"/>
    <mergeCell ref="K21:K22"/>
    <mergeCell ref="L21:L22"/>
    <mergeCell ref="A21:A22"/>
    <mergeCell ref="B21:B22"/>
    <mergeCell ref="C21:C22"/>
    <mergeCell ref="D21:D22"/>
    <mergeCell ref="E21:E22"/>
    <mergeCell ref="F21:F22"/>
    <mergeCell ref="AF19:AF20"/>
    <mergeCell ref="A1:C4"/>
    <mergeCell ref="D1:AK4"/>
    <mergeCell ref="A6:AK6"/>
    <mergeCell ref="E31:E32"/>
    <mergeCell ref="I23:I24"/>
    <mergeCell ref="J23:J24"/>
    <mergeCell ref="K23:K24"/>
    <mergeCell ref="L23:L24"/>
    <mergeCell ref="M23:M24"/>
    <mergeCell ref="N23:N24"/>
    <mergeCell ref="M21:M22"/>
    <mergeCell ref="N21:N22"/>
    <mergeCell ref="A23:A24"/>
    <mergeCell ref="B23:B24"/>
    <mergeCell ref="C23:C24"/>
    <mergeCell ref="D23:D24"/>
    <mergeCell ref="E23:E24"/>
    <mergeCell ref="F23:F24"/>
    <mergeCell ref="G23:G24"/>
    <mergeCell ref="H23:H24"/>
    <mergeCell ref="G21:G22"/>
    <mergeCell ref="H21:H22"/>
    <mergeCell ref="I21:I22"/>
    <mergeCell ref="J21:J22"/>
  </mergeCells>
  <conditionalFormatting sqref="H15">
    <cfRule type="cellIs" dxfId="564" priority="82" operator="equal">
      <formula>"Muy Alta"</formula>
    </cfRule>
    <cfRule type="cellIs" dxfId="563" priority="83" operator="equal">
      <formula>"Alta"</formula>
    </cfRule>
    <cfRule type="cellIs" dxfId="562" priority="84" operator="equal">
      <formula>"Media"</formula>
    </cfRule>
    <cfRule type="cellIs" dxfId="561" priority="85" operator="equal">
      <formula>"Baja"</formula>
    </cfRule>
    <cfRule type="cellIs" dxfId="560" priority="86" operator="equal">
      <formula>"Muy Baja"</formula>
    </cfRule>
  </conditionalFormatting>
  <conditionalFormatting sqref="H17">
    <cfRule type="cellIs" dxfId="559" priority="68" operator="equal">
      <formula>"Muy Alta"</formula>
    </cfRule>
    <cfRule type="cellIs" dxfId="558" priority="69" operator="equal">
      <formula>"Alta"</formula>
    </cfRule>
    <cfRule type="cellIs" dxfId="557" priority="70" operator="equal">
      <formula>"Media"</formula>
    </cfRule>
    <cfRule type="cellIs" dxfId="556" priority="71" operator="equal">
      <formula>"Baja"</formula>
    </cfRule>
    <cfRule type="cellIs" dxfId="555" priority="72" operator="equal">
      <formula>"Muy Baja"</formula>
    </cfRule>
  </conditionalFormatting>
  <conditionalFormatting sqref="H19">
    <cfRule type="cellIs" dxfId="554" priority="59" operator="equal">
      <formula>"Muy Alta"</formula>
    </cfRule>
    <cfRule type="cellIs" dxfId="553" priority="60" operator="equal">
      <formula>"Alta"</formula>
    </cfRule>
    <cfRule type="cellIs" dxfId="552" priority="61" operator="equal">
      <formula>"Media"</formula>
    </cfRule>
    <cfRule type="cellIs" dxfId="551" priority="62" operator="equal">
      <formula>"Baja"</formula>
    </cfRule>
    <cfRule type="cellIs" dxfId="550" priority="63" operator="equal">
      <formula>"Muy Baja"</formula>
    </cfRule>
  </conditionalFormatting>
  <conditionalFormatting sqref="H21">
    <cfRule type="cellIs" dxfId="549" priority="50" operator="equal">
      <formula>"Muy Alta"</formula>
    </cfRule>
    <cfRule type="cellIs" dxfId="548" priority="51" operator="equal">
      <formula>"Alta"</formula>
    </cfRule>
    <cfRule type="cellIs" dxfId="547" priority="52" operator="equal">
      <formula>"Media"</formula>
    </cfRule>
    <cfRule type="cellIs" dxfId="546" priority="53" operator="equal">
      <formula>"Baja"</formula>
    </cfRule>
    <cfRule type="cellIs" dxfId="545" priority="54" operator="equal">
      <formula>"Muy Baja"</formula>
    </cfRule>
  </conditionalFormatting>
  <conditionalFormatting sqref="H23">
    <cfRule type="cellIs" dxfId="544" priority="1" operator="equal">
      <formula>"Muy Alta"</formula>
    </cfRule>
    <cfRule type="cellIs" dxfId="543" priority="2" operator="equal">
      <formula>"Alta"</formula>
    </cfRule>
    <cfRule type="cellIs" dxfId="542" priority="3" operator="equal">
      <formula>"Media"</formula>
    </cfRule>
    <cfRule type="cellIs" dxfId="541" priority="4" operator="equal">
      <formula>"Baja"</formula>
    </cfRule>
    <cfRule type="cellIs" dxfId="540" priority="5" operator="equal">
      <formula>"Muy Baja"</formula>
    </cfRule>
  </conditionalFormatting>
  <conditionalFormatting sqref="K15:K24">
    <cfRule type="containsText" dxfId="539" priority="87" operator="containsText" text="❌">
      <formula>NOT(ISERROR(SEARCH("❌",K15)))</formula>
    </cfRule>
  </conditionalFormatting>
  <conditionalFormatting sqref="L15 L17 L19 L21 L23">
    <cfRule type="cellIs" dxfId="538" priority="77" operator="equal">
      <formula>"Catastrófico"</formula>
    </cfRule>
    <cfRule type="cellIs" dxfId="537" priority="78" operator="equal">
      <formula>"Mayor"</formula>
    </cfRule>
    <cfRule type="cellIs" dxfId="536" priority="79" operator="equal">
      <formula>"Moderado"</formula>
    </cfRule>
    <cfRule type="cellIs" dxfId="535" priority="80" operator="equal">
      <formula>"Menor"</formula>
    </cfRule>
    <cfRule type="cellIs" dxfId="534" priority="81" operator="equal">
      <formula>"Leve"</formula>
    </cfRule>
  </conditionalFormatting>
  <conditionalFormatting sqref="N15">
    <cfRule type="cellIs" dxfId="533" priority="73" operator="equal">
      <formula>"Extremo"</formula>
    </cfRule>
    <cfRule type="cellIs" dxfId="532" priority="74" operator="equal">
      <formula>"Alto"</formula>
    </cfRule>
    <cfRule type="cellIs" dxfId="531" priority="75" operator="equal">
      <formula>"Moderado"</formula>
    </cfRule>
    <cfRule type="cellIs" dxfId="530" priority="76" operator="equal">
      <formula>"Bajo"</formula>
    </cfRule>
  </conditionalFormatting>
  <conditionalFormatting sqref="N17">
    <cfRule type="cellIs" dxfId="529" priority="64" operator="equal">
      <formula>"Extremo"</formula>
    </cfRule>
    <cfRule type="cellIs" dxfId="528" priority="65" operator="equal">
      <formula>"Alto"</formula>
    </cfRule>
    <cfRule type="cellIs" dxfId="527" priority="66" operator="equal">
      <formula>"Moderado"</formula>
    </cfRule>
    <cfRule type="cellIs" dxfId="526" priority="67" operator="equal">
      <formula>"Bajo"</formula>
    </cfRule>
  </conditionalFormatting>
  <conditionalFormatting sqref="N19">
    <cfRule type="cellIs" dxfId="525" priority="55" operator="equal">
      <formula>"Extremo"</formula>
    </cfRule>
    <cfRule type="cellIs" dxfId="524" priority="56" operator="equal">
      <formula>"Alto"</formula>
    </cfRule>
    <cfRule type="cellIs" dxfId="523" priority="57" operator="equal">
      <formula>"Moderado"</formula>
    </cfRule>
    <cfRule type="cellIs" dxfId="522" priority="58" operator="equal">
      <formula>"Bajo"</formula>
    </cfRule>
  </conditionalFormatting>
  <conditionalFormatting sqref="N21">
    <cfRule type="cellIs" dxfId="521" priority="46" operator="equal">
      <formula>"Extremo"</formula>
    </cfRule>
    <cfRule type="cellIs" dxfId="520" priority="47" operator="equal">
      <formula>"Alto"</formula>
    </cfRule>
    <cfRule type="cellIs" dxfId="519" priority="48" operator="equal">
      <formula>"Moderado"</formula>
    </cfRule>
    <cfRule type="cellIs" dxfId="518" priority="49" operator="equal">
      <formula>"Bajo"</formula>
    </cfRule>
  </conditionalFormatting>
  <conditionalFormatting sqref="N23">
    <cfRule type="cellIs" dxfId="517" priority="42" operator="equal">
      <formula>"Extremo"</formula>
    </cfRule>
    <cfRule type="cellIs" dxfId="516" priority="43" operator="equal">
      <formula>"Alto"</formula>
    </cfRule>
    <cfRule type="cellIs" dxfId="515" priority="44" operator="equal">
      <formula>"Moderado"</formula>
    </cfRule>
    <cfRule type="cellIs" dxfId="514" priority="45" operator="equal">
      <formula>"Bajo"</formula>
    </cfRule>
  </conditionalFormatting>
  <conditionalFormatting sqref="Z15:Z24">
    <cfRule type="cellIs" dxfId="513" priority="97" operator="equal">
      <formula>"Muy Alta"</formula>
    </cfRule>
    <cfRule type="cellIs" dxfId="512" priority="98" operator="equal">
      <formula>"Alta"</formula>
    </cfRule>
    <cfRule type="cellIs" dxfId="511" priority="99" operator="equal">
      <formula>"Media"</formula>
    </cfRule>
    <cfRule type="cellIs" dxfId="510" priority="100" operator="equal">
      <formula>"Baja"</formula>
    </cfRule>
    <cfRule type="cellIs" dxfId="509" priority="101" operator="equal">
      <formula>"Muy Baja"</formula>
    </cfRule>
  </conditionalFormatting>
  <conditionalFormatting sqref="AB15:AB24">
    <cfRule type="cellIs" dxfId="508" priority="92" operator="equal">
      <formula>"Catastrófico"</formula>
    </cfRule>
    <cfRule type="cellIs" dxfId="507" priority="93" operator="equal">
      <formula>"Mayor"</formula>
    </cfRule>
    <cfRule type="cellIs" dxfId="506" priority="94" operator="equal">
      <formula>"Moderado"</formula>
    </cfRule>
    <cfRule type="cellIs" dxfId="505" priority="95" operator="equal">
      <formula>"Menor"</formula>
    </cfRule>
    <cfRule type="cellIs" dxfId="504" priority="96" operator="equal">
      <formula>"Leve"</formula>
    </cfRule>
  </conditionalFormatting>
  <conditionalFormatting sqref="AD15:AD24">
    <cfRule type="cellIs" dxfId="503" priority="88" operator="equal">
      <formula>"Extremo"</formula>
    </cfRule>
    <cfRule type="cellIs" dxfId="502" priority="89" operator="equal">
      <formula>"Alto"</formula>
    </cfRule>
    <cfRule type="cellIs" dxfId="501" priority="90" operator="equal">
      <formula>"Moderado"</formula>
    </cfRule>
    <cfRule type="cellIs" dxfId="500" priority="91" operator="equal">
      <formula>"Bajo"</formula>
    </cfRule>
  </conditionalFormatting>
  <dataValidations count="2">
    <dataValidation type="list" allowBlank="1" showInputMessage="1" showErrorMessage="1" sqref="B15:B24" xr:uid="{EF0B18A7-49F7-4BDB-86D1-3B32F08142FF}">
      <formula1>$C$31:$C$36</formula1>
    </dataValidation>
    <dataValidation type="list" allowBlank="1" showInputMessage="1" showErrorMessage="1" sqref="F15:F24" xr:uid="{632C40EF-02BB-4BA3-BDFA-FE5EC0D9D7BC}">
      <formula1>$E$32:$E$40</formula1>
    </dataValidation>
  </dataValidations>
  <pageMargins left="0.7" right="0.7" top="0.75" bottom="0.75" header="0.3" footer="0.3"/>
  <drawing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B1851-F15D-400D-A1D8-AB1C9560D1C3}">
  <dimension ref="A1:AL43"/>
  <sheetViews>
    <sheetView workbookViewId="0">
      <selection sqref="A1:C4"/>
    </sheetView>
  </sheetViews>
  <sheetFormatPr baseColWidth="10" defaultRowHeight="14.4" x14ac:dyDescent="0.3"/>
  <cols>
    <col min="5" max="5" width="53.33203125" customWidth="1"/>
    <col min="16" max="16" width="34.6640625" customWidth="1"/>
  </cols>
  <sheetData>
    <row r="1" spans="1:38" x14ac:dyDescent="0.3">
      <c r="A1" s="762" t="s">
        <v>1259</v>
      </c>
      <c r="B1" s="763"/>
      <c r="C1" s="764"/>
      <c r="D1" s="771" t="s">
        <v>1274</v>
      </c>
      <c r="E1" s="772"/>
      <c r="F1" s="772"/>
      <c r="G1" s="772"/>
      <c r="H1" s="772"/>
      <c r="I1" s="772"/>
      <c r="J1" s="772"/>
      <c r="K1" s="772"/>
      <c r="L1" s="772"/>
      <c r="M1" s="772"/>
      <c r="N1" s="772"/>
      <c r="O1" s="772"/>
      <c r="P1" s="772"/>
      <c r="Q1" s="772"/>
      <c r="R1" s="772"/>
      <c r="S1" s="772"/>
      <c r="T1" s="772"/>
      <c r="U1" s="772"/>
      <c r="V1" s="772"/>
      <c r="W1" s="772"/>
      <c r="X1" s="772"/>
      <c r="Y1" s="772"/>
      <c r="Z1" s="772"/>
      <c r="AA1" s="772"/>
      <c r="AB1" s="772"/>
      <c r="AC1" s="772"/>
      <c r="AD1" s="772"/>
      <c r="AE1" s="772"/>
      <c r="AF1" s="772"/>
      <c r="AG1" s="772"/>
      <c r="AH1" s="772"/>
      <c r="AI1" s="772"/>
      <c r="AJ1" s="772"/>
      <c r="AK1" s="773"/>
    </row>
    <row r="2" spans="1:38" x14ac:dyDescent="0.3">
      <c r="A2" s="765"/>
      <c r="B2" s="766"/>
      <c r="C2" s="767"/>
      <c r="D2" s="774"/>
      <c r="E2" s="775"/>
      <c r="F2" s="775"/>
      <c r="G2" s="775"/>
      <c r="H2" s="775"/>
      <c r="I2" s="775"/>
      <c r="J2" s="775"/>
      <c r="K2" s="775"/>
      <c r="L2" s="775"/>
      <c r="M2" s="775"/>
      <c r="N2" s="775"/>
      <c r="O2" s="775"/>
      <c r="P2" s="775"/>
      <c r="Q2" s="775"/>
      <c r="R2" s="775"/>
      <c r="S2" s="775"/>
      <c r="T2" s="775"/>
      <c r="U2" s="775"/>
      <c r="V2" s="775"/>
      <c r="W2" s="775"/>
      <c r="X2" s="775"/>
      <c r="Y2" s="775"/>
      <c r="Z2" s="775"/>
      <c r="AA2" s="775"/>
      <c r="AB2" s="775"/>
      <c r="AC2" s="775"/>
      <c r="AD2" s="775"/>
      <c r="AE2" s="775"/>
      <c r="AF2" s="775"/>
      <c r="AG2" s="775"/>
      <c r="AH2" s="775"/>
      <c r="AI2" s="775"/>
      <c r="AJ2" s="775"/>
      <c r="AK2" s="776"/>
    </row>
    <row r="3" spans="1:38" x14ac:dyDescent="0.3">
      <c r="A3" s="765"/>
      <c r="B3" s="766"/>
      <c r="C3" s="767"/>
      <c r="D3" s="774"/>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I3" s="775"/>
      <c r="AJ3" s="775"/>
      <c r="AK3" s="776"/>
    </row>
    <row r="4" spans="1:38" ht="15" thickBot="1" x14ac:dyDescent="0.35">
      <c r="A4" s="768"/>
      <c r="B4" s="769"/>
      <c r="C4" s="770"/>
      <c r="D4" s="777"/>
      <c r="E4" s="778"/>
      <c r="F4" s="778"/>
      <c r="G4" s="778"/>
      <c r="H4" s="778"/>
      <c r="I4" s="778"/>
      <c r="J4" s="778"/>
      <c r="K4" s="778"/>
      <c r="L4" s="778"/>
      <c r="M4" s="778"/>
      <c r="N4" s="778"/>
      <c r="O4" s="778"/>
      <c r="P4" s="778"/>
      <c r="Q4" s="778"/>
      <c r="R4" s="778"/>
      <c r="S4" s="778"/>
      <c r="T4" s="778"/>
      <c r="U4" s="778"/>
      <c r="V4" s="778"/>
      <c r="W4" s="778"/>
      <c r="X4" s="778"/>
      <c r="Y4" s="778"/>
      <c r="Z4" s="778"/>
      <c r="AA4" s="778"/>
      <c r="AB4" s="778"/>
      <c r="AC4" s="778"/>
      <c r="AD4" s="778"/>
      <c r="AE4" s="778"/>
      <c r="AF4" s="778"/>
      <c r="AG4" s="778"/>
      <c r="AH4" s="778"/>
      <c r="AI4" s="778"/>
      <c r="AJ4" s="778"/>
      <c r="AK4" s="779"/>
    </row>
    <row r="5" spans="1:38" ht="15" thickBot="1" x14ac:dyDescent="0.35"/>
    <row r="6" spans="1:38" ht="18.600000000000001" thickBot="1" x14ac:dyDescent="0.4">
      <c r="A6" s="780" t="s">
        <v>1275</v>
      </c>
      <c r="B6" s="781"/>
      <c r="C6" s="781"/>
      <c r="D6" s="781"/>
      <c r="E6" s="781"/>
      <c r="F6" s="781"/>
      <c r="G6" s="781"/>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c r="AH6" s="781"/>
      <c r="AI6" s="781"/>
      <c r="AJ6" s="781"/>
      <c r="AK6" s="782"/>
    </row>
    <row r="7" spans="1:38" ht="28.5" customHeight="1" x14ac:dyDescent="0.3">
      <c r="A7" s="475"/>
      <c r="B7" s="475"/>
      <c r="C7" s="475"/>
      <c r="D7" s="475"/>
      <c r="E7" s="396" t="s">
        <v>185</v>
      </c>
      <c r="F7" s="396"/>
      <c r="G7" s="396"/>
      <c r="H7" s="396"/>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c r="AH7" s="511" t="s">
        <v>186</v>
      </c>
      <c r="AI7" s="511"/>
      <c r="AJ7" s="511"/>
      <c r="AK7" s="511"/>
      <c r="AL7" s="83"/>
    </row>
    <row r="8" spans="1:38" ht="31.5" customHeight="1" x14ac:dyDescent="0.3">
      <c r="A8" s="475"/>
      <c r="B8" s="475"/>
      <c r="C8" s="475"/>
      <c r="D8" s="475"/>
      <c r="E8" s="396" t="s">
        <v>187</v>
      </c>
      <c r="F8" s="396"/>
      <c r="G8" s="396"/>
      <c r="H8" s="396"/>
      <c r="I8" s="396"/>
      <c r="J8" s="396"/>
      <c r="K8" s="396"/>
      <c r="L8" s="396"/>
      <c r="M8" s="396"/>
      <c r="N8" s="396"/>
      <c r="O8" s="396"/>
      <c r="P8" s="396"/>
      <c r="Q8" s="396"/>
      <c r="R8" s="396"/>
      <c r="S8" s="396"/>
      <c r="T8" s="396"/>
      <c r="U8" s="396"/>
      <c r="V8" s="396"/>
      <c r="W8" s="396"/>
      <c r="X8" s="396"/>
      <c r="Y8" s="396"/>
      <c r="Z8" s="396"/>
      <c r="AA8" s="396"/>
      <c r="AB8" s="396"/>
      <c r="AC8" s="396"/>
      <c r="AD8" s="396"/>
      <c r="AE8" s="396"/>
      <c r="AF8" s="396"/>
      <c r="AG8" s="396"/>
      <c r="AH8" s="511" t="s">
        <v>188</v>
      </c>
      <c r="AI8" s="511"/>
      <c r="AJ8" s="511"/>
      <c r="AK8" s="511"/>
      <c r="AL8" s="83"/>
    </row>
    <row r="9" spans="1:38" ht="31.5" customHeight="1" x14ac:dyDescent="0.3">
      <c r="A9" s="475"/>
      <c r="B9" s="475"/>
      <c r="C9" s="475"/>
      <c r="D9" s="475"/>
      <c r="E9" s="396"/>
      <c r="F9" s="396"/>
      <c r="G9" s="396"/>
      <c r="H9" s="396"/>
      <c r="I9" s="396"/>
      <c r="J9" s="396"/>
      <c r="K9" s="396"/>
      <c r="L9" s="396"/>
      <c r="M9" s="396"/>
      <c r="N9" s="396"/>
      <c r="O9" s="396"/>
      <c r="P9" s="396"/>
      <c r="Q9" s="396"/>
      <c r="R9" s="396"/>
      <c r="S9" s="396"/>
      <c r="T9" s="396"/>
      <c r="U9" s="396"/>
      <c r="V9" s="396"/>
      <c r="W9" s="396"/>
      <c r="X9" s="396"/>
      <c r="Y9" s="396"/>
      <c r="Z9" s="396"/>
      <c r="AA9" s="396"/>
      <c r="AB9" s="396"/>
      <c r="AC9" s="396"/>
      <c r="AD9" s="396"/>
      <c r="AE9" s="396"/>
      <c r="AF9" s="396"/>
      <c r="AG9" s="396"/>
      <c r="AH9" s="511" t="s">
        <v>189</v>
      </c>
      <c r="AI9" s="511"/>
      <c r="AJ9" s="511"/>
      <c r="AK9" s="511"/>
      <c r="AL9" s="83"/>
    </row>
    <row r="10" spans="1:38" x14ac:dyDescent="0.3">
      <c r="A10" s="50"/>
      <c r="B10" s="51"/>
      <c r="C10" s="50"/>
      <c r="D10" s="50"/>
      <c r="E10" s="52"/>
      <c r="F10" s="53"/>
      <c r="G10" s="52"/>
      <c r="H10" s="52"/>
      <c r="I10" s="52"/>
      <c r="J10" s="52"/>
      <c r="K10" s="52"/>
      <c r="L10" s="52"/>
      <c r="M10" s="52"/>
      <c r="N10" s="52"/>
      <c r="O10" s="52"/>
      <c r="P10" s="52"/>
      <c r="Q10" s="52"/>
      <c r="R10" s="52"/>
      <c r="S10" s="52"/>
      <c r="T10" s="52"/>
      <c r="U10" s="52"/>
      <c r="V10" s="52"/>
      <c r="W10" s="52"/>
      <c r="X10" s="52"/>
      <c r="Y10" s="54"/>
      <c r="Z10" s="52"/>
      <c r="AA10" s="52"/>
      <c r="AB10" s="52"/>
      <c r="AC10" s="52"/>
      <c r="AD10" s="52"/>
      <c r="AE10" s="52"/>
      <c r="AF10" s="52"/>
      <c r="AG10" s="52"/>
      <c r="AH10" s="52"/>
      <c r="AI10" s="52"/>
      <c r="AJ10" s="52"/>
      <c r="AK10" s="52"/>
      <c r="AL10" s="52"/>
    </row>
    <row r="11" spans="1:38" ht="23.4" x14ac:dyDescent="0.3">
      <c r="A11" s="520" t="s">
        <v>8</v>
      </c>
      <c r="B11" s="520"/>
      <c r="C11" s="538" t="s">
        <v>134</v>
      </c>
      <c r="D11" s="538"/>
      <c r="E11" s="538"/>
      <c r="F11" s="538"/>
      <c r="G11" s="538"/>
      <c r="H11" s="520" t="s">
        <v>10</v>
      </c>
      <c r="I11" s="520"/>
      <c r="J11" s="787" t="s">
        <v>964</v>
      </c>
      <c r="K11" s="538"/>
      <c r="L11" s="538"/>
      <c r="M11" s="538"/>
      <c r="N11" s="538"/>
      <c r="O11" s="520" t="s">
        <v>12</v>
      </c>
      <c r="P11" s="520"/>
      <c r="Q11" s="785" t="s">
        <v>136</v>
      </c>
      <c r="R11" s="786"/>
      <c r="S11" s="786"/>
      <c r="T11" s="786"/>
      <c r="U11" s="786"/>
      <c r="V11" s="786"/>
      <c r="W11" s="786"/>
      <c r="X11" s="786"/>
      <c r="Y11" s="786"/>
      <c r="Z11" s="786"/>
      <c r="AA11" s="786"/>
      <c r="AB11" s="786"/>
      <c r="AC11" s="786"/>
      <c r="AD11" s="786"/>
      <c r="AE11" s="788"/>
      <c r="AF11" s="55" t="s">
        <v>14</v>
      </c>
      <c r="AG11" s="811" t="s">
        <v>137</v>
      </c>
      <c r="AH11" s="811"/>
      <c r="AI11" s="811"/>
      <c r="AJ11" s="811"/>
      <c r="AK11" s="811"/>
      <c r="AL11" s="52"/>
    </row>
    <row r="12" spans="1:38" x14ac:dyDescent="0.3">
      <c r="A12" s="514" t="s">
        <v>16</v>
      </c>
      <c r="B12" s="514"/>
      <c r="C12" s="514"/>
      <c r="D12" s="514"/>
      <c r="E12" s="514"/>
      <c r="F12" s="514"/>
      <c r="G12" s="514"/>
      <c r="H12" s="498" t="s">
        <v>17</v>
      </c>
      <c r="I12" s="498"/>
      <c r="J12" s="498"/>
      <c r="K12" s="498"/>
      <c r="L12" s="498"/>
      <c r="M12" s="498"/>
      <c r="N12" s="498"/>
      <c r="O12" s="517" t="s">
        <v>18</v>
      </c>
      <c r="P12" s="517"/>
      <c r="Q12" s="517"/>
      <c r="R12" s="517"/>
      <c r="S12" s="517"/>
      <c r="T12" s="517"/>
      <c r="U12" s="517"/>
      <c r="V12" s="517"/>
      <c r="W12" s="517"/>
      <c r="X12" s="517"/>
      <c r="Y12" s="518" t="s">
        <v>19</v>
      </c>
      <c r="Z12" s="518"/>
      <c r="AA12" s="518"/>
      <c r="AB12" s="518"/>
      <c r="AC12" s="518"/>
      <c r="AD12" s="518"/>
      <c r="AE12" s="518"/>
      <c r="AF12" s="519" t="s">
        <v>20</v>
      </c>
      <c r="AG12" s="519"/>
      <c r="AH12" s="519"/>
      <c r="AI12" s="519"/>
      <c r="AJ12" s="519"/>
      <c r="AK12" s="519"/>
      <c r="AL12" s="52"/>
    </row>
    <row r="13" spans="1:38" x14ac:dyDescent="0.3">
      <c r="A13" s="513" t="s">
        <v>21</v>
      </c>
      <c r="B13" s="514" t="s">
        <v>22</v>
      </c>
      <c r="C13" s="509" t="s">
        <v>23</v>
      </c>
      <c r="D13" s="509" t="s">
        <v>24</v>
      </c>
      <c r="E13" s="514" t="s">
        <v>25</v>
      </c>
      <c r="F13" s="509" t="s">
        <v>26</v>
      </c>
      <c r="G13" s="509" t="s">
        <v>27</v>
      </c>
      <c r="H13" s="500" t="s">
        <v>28</v>
      </c>
      <c r="I13" s="498" t="s">
        <v>29</v>
      </c>
      <c r="J13" s="500" t="s">
        <v>30</v>
      </c>
      <c r="K13" s="500" t="s">
        <v>31</v>
      </c>
      <c r="L13" s="500" t="s">
        <v>32</v>
      </c>
      <c r="M13" s="498" t="s">
        <v>29</v>
      </c>
      <c r="N13" s="500" t="s">
        <v>33</v>
      </c>
      <c r="O13" s="505" t="s">
        <v>34</v>
      </c>
      <c r="P13" s="496" t="s">
        <v>35</v>
      </c>
      <c r="Q13" s="507" t="s">
        <v>36</v>
      </c>
      <c r="R13" s="496" t="s">
        <v>37</v>
      </c>
      <c r="S13" s="496" t="s">
        <v>38</v>
      </c>
      <c r="T13" s="496"/>
      <c r="U13" s="496"/>
      <c r="V13" s="496"/>
      <c r="W13" s="496"/>
      <c r="X13" s="496"/>
      <c r="Y13" s="497" t="s">
        <v>39</v>
      </c>
      <c r="Z13" s="495" t="s">
        <v>40</v>
      </c>
      <c r="AA13" s="495" t="s">
        <v>29</v>
      </c>
      <c r="AB13" s="495" t="s">
        <v>41</v>
      </c>
      <c r="AC13" s="495" t="s">
        <v>29</v>
      </c>
      <c r="AD13" s="495" t="s">
        <v>42</v>
      </c>
      <c r="AE13" s="495" t="s">
        <v>43</v>
      </c>
      <c r="AF13" s="494" t="s">
        <v>20</v>
      </c>
      <c r="AG13" s="494" t="s">
        <v>44</v>
      </c>
      <c r="AH13" s="494" t="s">
        <v>45</v>
      </c>
      <c r="AI13" s="494" t="s">
        <v>46</v>
      </c>
      <c r="AJ13" s="494" t="s">
        <v>47</v>
      </c>
      <c r="AK13" s="494" t="s">
        <v>48</v>
      </c>
      <c r="AL13" s="52"/>
    </row>
    <row r="14" spans="1:38" ht="69.599999999999994" x14ac:dyDescent="0.3">
      <c r="A14" s="513"/>
      <c r="B14" s="515"/>
      <c r="C14" s="509"/>
      <c r="D14" s="509"/>
      <c r="E14" s="514"/>
      <c r="F14" s="509"/>
      <c r="G14" s="509"/>
      <c r="H14" s="501"/>
      <c r="I14" s="499"/>
      <c r="J14" s="501"/>
      <c r="K14" s="501"/>
      <c r="L14" s="499"/>
      <c r="M14" s="499"/>
      <c r="N14" s="501"/>
      <c r="O14" s="506"/>
      <c r="P14" s="496"/>
      <c r="Q14" s="508"/>
      <c r="R14" s="496"/>
      <c r="S14" s="56" t="s">
        <v>49</v>
      </c>
      <c r="T14" s="56" t="s">
        <v>50</v>
      </c>
      <c r="U14" s="56" t="s">
        <v>51</v>
      </c>
      <c r="V14" s="56" t="s">
        <v>52</v>
      </c>
      <c r="W14" s="56" t="s">
        <v>53</v>
      </c>
      <c r="X14" s="56" t="s">
        <v>54</v>
      </c>
      <c r="Y14" s="497"/>
      <c r="Z14" s="495"/>
      <c r="AA14" s="495"/>
      <c r="AB14" s="495"/>
      <c r="AC14" s="495"/>
      <c r="AD14" s="495"/>
      <c r="AE14" s="495"/>
      <c r="AF14" s="494"/>
      <c r="AG14" s="494"/>
      <c r="AH14" s="494"/>
      <c r="AI14" s="494"/>
      <c r="AJ14" s="494"/>
      <c r="AK14" s="494"/>
      <c r="AL14" s="103"/>
    </row>
    <row r="15" spans="1:38" ht="105.6" x14ac:dyDescent="0.3">
      <c r="A15" s="475">
        <v>1</v>
      </c>
      <c r="B15" s="476" t="s">
        <v>168</v>
      </c>
      <c r="C15" s="579" t="s">
        <v>965</v>
      </c>
      <c r="D15" s="579" t="s">
        <v>966</v>
      </c>
      <c r="E15" s="580" t="s">
        <v>967</v>
      </c>
      <c r="F15" s="489" t="s">
        <v>131</v>
      </c>
      <c r="G15" s="493">
        <v>2000</v>
      </c>
      <c r="H15" s="473" t="str">
        <f>IF(G15&lt;=0,"",IF(G15&lt;=2,"Muy Baja",IF(G15&lt;=24,"Baja",IF(G15&lt;=500,"Media",IF(G15&lt;=5000,"Alta","Muy Alta")))))</f>
        <v>Alta</v>
      </c>
      <c r="I15" s="470">
        <f>IF(H15="","",IF(H15="Muy Baja",0.2,IF(H15="Baja",0.4,IF(H15="Media",0.6,IF(H15="Alta",0.8,IF(H15="Muy Alta",1,))))))</f>
        <v>0.8</v>
      </c>
      <c r="J15" s="479" t="s">
        <v>142</v>
      </c>
      <c r="K15" s="470" t="str">
        <f>IF(NOT(ISERROR(MATCH(J15,'[22]Tabla Impacto'!$B$221:$B$223,0))),'[22]Tabla Impacto'!$F$223&amp;"Por favor no seleccionar los criterios de impacto(Afectación Económica o presupuestal y Pérdida Reputacional)",J15)</f>
        <v xml:space="preserve">     El riesgo afecta la imagen de la entidad con algunos usuarios de relevancia frente al logro de los objetivos</v>
      </c>
      <c r="L15" s="473" t="str">
        <f>IF(OR(K15='[22]Tabla Impacto'!$C$11,K15='[22]Tabla Impacto'!$D$11),"Leve",IF(OR(K15='[22]Tabla Impacto'!$C$12,K15='[22]Tabla Impacto'!$D$12),"Menor",IF(OR(K15='[22]Tabla Impacto'!$C$13,K15='[22]Tabla Impacto'!$D$13),"Moderado",IF(OR(K15='[22]Tabla Impacto'!$C$14,K15='[22]Tabla Impacto'!$D$14),"Mayor",IF(OR(K15='[22]Tabla Impacto'!$C$15,K15='[22]Tabla Impacto'!$D$15),"Catastrófico","")))))</f>
        <v>Moderado</v>
      </c>
      <c r="M15" s="470">
        <f>IF(L15="","",IF(L15="Leve",0.2,IF(L15="Menor",0.4,IF(L15="Moderado",0.6,IF(L15="Mayor",0.8,IF(L15="Catastrófico",1,))))))</f>
        <v>0.6</v>
      </c>
      <c r="N15" s="482" t="str">
        <f>IF(OR(AND(H15="Muy Baja",L15="Leve"),AND(H15="Muy Baja",L15="Menor"),AND(H15="Baja",L15="Leve")),"Bajo",IF(OR(AND(H15="Muy baja",L15="Moderado"),AND(H15="Baja",L15="Menor"),AND(H15="Baja",L15="Moderado"),AND(H15="Media",L15="Leve"),AND(H15="Media",L15="Menor"),AND(H15="Media",L15="Moderado"),AND(H15="Alta",L15="Leve"),AND(H15="Alta",L15="Menor")),"Moderado",IF(OR(AND(H15="Muy Baja",L15="Mayor"),AND(H15="Baja",L15="Mayor"),AND(H15="Media",L15="Mayor"),AND(H15="Alta",L15="Moderado"),AND(H15="Alta",L15="Mayor"),AND(H15="Muy Alta",L15="Leve"),AND(H15="Muy Alta",L15="Menor"),AND(H15="Muy Alta",L15="Moderado"),AND(H15="Muy Alta",L15="Mayor")),"Alto",IF(OR(AND(H15="Muy Baja",L15="Catastrófico"),AND(H15="Baja",L15="Catastrófico"),AND(H15="Media",L15="Catastrófico"),AND(H15="Alta",L15="Catastrófico"),AND(H15="Muy Alta",L15="Catastrófico")),"Extremo",""))))</f>
        <v>Alto</v>
      </c>
      <c r="O15" s="57">
        <v>1</v>
      </c>
      <c r="P15" s="58" t="s">
        <v>968</v>
      </c>
      <c r="Q15" s="126" t="s">
        <v>969</v>
      </c>
      <c r="R15" s="60" t="str">
        <f t="shared" ref="R15:R18" si="0">IF(OR(S15="Preventivo",S15="Detectivo"),"Probabilidad",IF(S15="Correctivo","Impacto",""))</f>
        <v>Probabilidad</v>
      </c>
      <c r="S15" s="61" t="s">
        <v>206</v>
      </c>
      <c r="T15" s="61" t="s">
        <v>64</v>
      </c>
      <c r="U15" s="62" t="str">
        <f>IF(AND(S15="Preventivo",T15="Automático"),"50%",IF(AND(S15="Preventivo",T15="Manual"),"40%",IF(AND(S15="Detectivo",T15="Automático"),"40%",IF(AND(S15="Detectivo",T15="Manual"),"30%",IF(AND(S15="Correctivo",T15="Automático"),"35%",IF(AND(S15="Correctivo",T15="Manual"),"25%",""))))))</f>
        <v>30%</v>
      </c>
      <c r="V15" s="61" t="s">
        <v>65</v>
      </c>
      <c r="W15" s="61" t="s">
        <v>66</v>
      </c>
      <c r="X15" s="61" t="s">
        <v>67</v>
      </c>
      <c r="Y15" s="63">
        <f>IFERROR(IF(R15="Probabilidad",(I15-(+I15*U15)),IF(R15="Impacto",I15,"")),"")</f>
        <v>0.56000000000000005</v>
      </c>
      <c r="Z15" s="64" t="str">
        <f>IFERROR(IF(Y15="","",IF(Y15&lt;=0.2,"Muy Baja",IF(Y15&lt;=0.4,"Baja",IF(Y15&lt;=0.6,"Media",IF(Y15&lt;=0.8,"Alta","Muy Alta"))))),"")</f>
        <v>Media</v>
      </c>
      <c r="AA15" s="62">
        <f>+Y15</f>
        <v>0.56000000000000005</v>
      </c>
      <c r="AB15" s="64" t="str">
        <f>IFERROR(IF(AC15="","",IF(AC15&lt;=0.2,"Leve",IF(AC15&lt;=0.4,"Menor",IF(AC15&lt;=0.6,"Moderado",IF(AC15&lt;=0.8,"Mayor","Catastrófico"))))),"")</f>
        <v>Moderado</v>
      </c>
      <c r="AC15" s="62">
        <f>IFERROR(IF(R15="Impacto",(M15-(+M15*U15)),IF(R15="Probabilidad",M15,"")),"")</f>
        <v>0.6</v>
      </c>
      <c r="AD15" s="65" t="str">
        <f>IFERROR(IF(OR(AND(Z15="Muy Baja",AB15="Leve"),AND(Z15="Muy Baja",AB15="Menor"),AND(Z15="Baja",AB15="Leve")),"Bajo",IF(OR(AND(Z15="Muy baja",AB15="Moderado"),AND(Z15="Baja",AB15="Menor"),AND(Z15="Baja",AB15="Moderado"),AND(Z15="Media",AB15="Leve"),AND(Z15="Media",AB15="Menor"),AND(Z15="Media",AB15="Moderado"),AND(Z15="Alta",AB15="Leve"),AND(Z15="Alta",AB15="Menor")),"Moderado",IF(OR(AND(Z15="Muy Baja",AB15="Mayor"),AND(Z15="Baja",AB15="Mayor"),AND(Z15="Media",AB15="Mayor"),AND(Z15="Alta",AB15="Moderado"),AND(Z15="Alta",AB15="Mayor"),AND(Z15="Muy Alta",AB15="Leve"),AND(Z15="Muy Alta",AB15="Menor"),AND(Z15="Muy Alta",AB15="Moderado"),AND(Z15="Muy Alta",AB15="Mayor")),"Alto",IF(OR(AND(Z15="Muy Baja",AB15="Catastrófico"),AND(Z15="Baja",AB15="Catastrófico"),AND(Z15="Media",AB15="Catastrófico"),AND(Z15="Alta",AB15="Catastrófico"),AND(Z15="Muy Alta",AB15="Catastrófico")),"Extremo","")))),"")</f>
        <v>Moderado</v>
      </c>
      <c r="AE15" s="61" t="s">
        <v>68</v>
      </c>
      <c r="AF15" s="488"/>
      <c r="AG15" s="488"/>
      <c r="AH15" s="490"/>
      <c r="AI15" s="490"/>
      <c r="AJ15" s="490"/>
      <c r="AK15" s="492"/>
      <c r="AL15" s="52"/>
    </row>
    <row r="16" spans="1:38" ht="138" x14ac:dyDescent="0.3">
      <c r="A16" s="475"/>
      <c r="B16" s="476"/>
      <c r="C16" s="567"/>
      <c r="D16" s="567"/>
      <c r="E16" s="568"/>
      <c r="F16" s="476"/>
      <c r="G16" s="474"/>
      <c r="H16" s="473"/>
      <c r="I16" s="470"/>
      <c r="J16" s="479"/>
      <c r="K16" s="470">
        <f>IF(NOT(ISERROR(MATCH(J16,_xlfn.ANCHORARRAY(#REF!),0))),#REF!&amp;"Por favor no seleccionar los criterios de impacto",J16)</f>
        <v>0</v>
      </c>
      <c r="L16" s="473"/>
      <c r="M16" s="470"/>
      <c r="N16" s="482"/>
      <c r="O16" s="57">
        <v>2</v>
      </c>
      <c r="P16" s="58" t="s">
        <v>970</v>
      </c>
      <c r="Q16" s="126" t="s">
        <v>971</v>
      </c>
      <c r="R16" s="60" t="str">
        <f t="shared" si="0"/>
        <v>Probabilidad</v>
      </c>
      <c r="S16" s="61" t="s">
        <v>63</v>
      </c>
      <c r="T16" s="61" t="s">
        <v>64</v>
      </c>
      <c r="U16" s="62" t="str">
        <f t="shared" ref="U16" si="1">IF(AND(S16="Preventivo",T16="Automático"),"50%",IF(AND(S16="Preventivo",T16="Manual"),"40%",IF(AND(S16="Detectivo",T16="Automático"),"40%",IF(AND(S16="Detectivo",T16="Manual"),"30%",IF(AND(S16="Correctivo",T16="Automático"),"35%",IF(AND(S16="Correctivo",T16="Manual"),"25%",""))))))</f>
        <v>40%</v>
      </c>
      <c r="V16" s="61" t="s">
        <v>65</v>
      </c>
      <c r="W16" s="61" t="s">
        <v>66</v>
      </c>
      <c r="X16" s="61" t="s">
        <v>67</v>
      </c>
      <c r="Y16" s="63">
        <f>IFERROR(IF(AND(R15="Probabilidad",R16="Probabilidad"),(AA15-(+AA15*U16)),IF(R16="Probabilidad",(I15-(+I15*U16)),IF(R16="Impacto",AA15,""))),"")</f>
        <v>0.33600000000000002</v>
      </c>
      <c r="Z16" s="64" t="str">
        <f t="shared" ref="Z16" si="2">IFERROR(IF(Y16="","",IF(Y16&lt;=0.2,"Muy Baja",IF(Y16&lt;=0.4,"Baja",IF(Y16&lt;=0.6,"Media",IF(Y16&lt;=0.8,"Alta","Muy Alta"))))),"")</f>
        <v>Baja</v>
      </c>
      <c r="AA16" s="62">
        <f t="shared" ref="AA16" si="3">+Y16</f>
        <v>0.33600000000000002</v>
      </c>
      <c r="AB16" s="64" t="str">
        <f t="shared" ref="AB16" si="4">IFERROR(IF(AC16="","",IF(AC16&lt;=0.2,"Leve",IF(AC16&lt;=0.4,"Menor",IF(AC16&lt;=0.6,"Moderado",IF(AC16&lt;=0.8,"Mayor","Catastrófico"))))),"")</f>
        <v>Moderado</v>
      </c>
      <c r="AC16" s="62">
        <f>IFERROR(IF(AND(R15="Impacto",R16="Impacto"),(AC15-(+AC15*U16)),IF(R16="Impacto",($M$14-(+$M$14*U16)),IF(R16="Probabilidad",AC15,""))),"")</f>
        <v>0.6</v>
      </c>
      <c r="AD16" s="65" t="str">
        <f t="shared" ref="AD16" si="5">IFERROR(IF(OR(AND(Z16="Muy Baja",AB16="Leve"),AND(Z16="Muy Baja",AB16="Menor"),AND(Z16="Baja",AB16="Leve")),"Bajo",IF(OR(AND(Z16="Muy baja",AB16="Moderado"),AND(Z16="Baja",AB16="Menor"),AND(Z16="Baja",AB16="Moderado"),AND(Z16="Media",AB16="Leve"),AND(Z16="Media",AB16="Menor"),AND(Z16="Media",AB16="Moderado"),AND(Z16="Alta",AB16="Leve"),AND(Z16="Alta",AB16="Menor")),"Moderado",IF(OR(AND(Z16="Muy Baja",AB16="Mayor"),AND(Z16="Baja",AB16="Mayor"),AND(Z16="Media",AB16="Mayor"),AND(Z16="Alta",AB16="Moderado"),AND(Z16="Alta",AB16="Mayor"),AND(Z16="Muy Alta",AB16="Leve"),AND(Z16="Muy Alta",AB16="Menor"),AND(Z16="Muy Alta",AB16="Moderado"),AND(Z16="Muy Alta",AB16="Mayor")),"Alto",IF(OR(AND(Z16="Muy Baja",AB16="Catastrófico"),AND(Z16="Baja",AB16="Catastrófico"),AND(Z16="Media",AB16="Catastrófico"),AND(Z16="Alta",AB16="Catastrófico"),AND(Z16="Muy Alta",AB16="Catastrófico")),"Extremo","")))),"")</f>
        <v>Moderado</v>
      </c>
      <c r="AE16" s="61" t="s">
        <v>68</v>
      </c>
      <c r="AF16" s="489"/>
      <c r="AG16" s="489"/>
      <c r="AH16" s="491"/>
      <c r="AI16" s="491"/>
      <c r="AJ16" s="491"/>
      <c r="AK16" s="493"/>
      <c r="AL16" s="52"/>
    </row>
    <row r="17" spans="1:38" ht="118.8" x14ac:dyDescent="0.3">
      <c r="A17" s="475">
        <v>2</v>
      </c>
      <c r="B17" s="476" t="s">
        <v>168</v>
      </c>
      <c r="C17" s="567" t="s">
        <v>972</v>
      </c>
      <c r="D17" s="567" t="s">
        <v>973</v>
      </c>
      <c r="E17" s="568" t="s">
        <v>974</v>
      </c>
      <c r="F17" s="476" t="s">
        <v>131</v>
      </c>
      <c r="G17" s="474">
        <v>5000</v>
      </c>
      <c r="H17" s="473" t="str">
        <f>IF(G17&lt;=0,"",IF(G17&lt;=2,"Muy Baja",IF(G17&lt;=24,"Baja",IF(G17&lt;=500,"Media",IF(G17&lt;=5000,"Alta","Muy Alta")))))</f>
        <v>Alta</v>
      </c>
      <c r="I17" s="470">
        <f>IF(H17="","",IF(H17="Muy Baja",0.2,IF(H17="Baja",0.4,IF(H17="Media",0.6,IF(H17="Alta",0.8,IF(H17="Muy Alta",1,))))))</f>
        <v>0.8</v>
      </c>
      <c r="J17" s="479" t="s">
        <v>486</v>
      </c>
      <c r="K17" s="470" t="str">
        <f>IF(NOT(ISERROR(MATCH(J17,'[22]Tabla Impacto'!$B$221:$B$223,0))),'[22]Tabla Impacto'!$F$223&amp;"Por favor no seleccionar los criterios de impacto(Afectación Económica o presupuestal y Pérdida Reputacional)",J17)</f>
        <v xml:space="preserve">     Entre 100 y 500 SMLMV </v>
      </c>
      <c r="L17" s="473" t="str">
        <f>IF(OR(K17='[22]Tabla Impacto'!$C$11,K17='[22]Tabla Impacto'!$D$11),"Leve",IF(OR(K17='[22]Tabla Impacto'!$C$12,K17='[22]Tabla Impacto'!$D$12),"Menor",IF(OR(K17='[22]Tabla Impacto'!$C$13,K17='[22]Tabla Impacto'!$D$13),"Moderado",IF(OR(K17='[22]Tabla Impacto'!$C$14,K17='[22]Tabla Impacto'!$D$14),"Mayor",IF(OR(K17='[22]Tabla Impacto'!$C$15,K17='[22]Tabla Impacto'!$D$15),"Catastrófico","")))))</f>
        <v>Mayor</v>
      </c>
      <c r="M17" s="470">
        <f>IF(L17="","",IF(L17="Leve",0.2,IF(L17="Menor",0.4,IF(L17="Moderado",0.6,IF(L17="Mayor",0.8,IF(L17="Catastrófico",1,))))))</f>
        <v>0.8</v>
      </c>
      <c r="N17" s="482" t="str">
        <f>IF(OR(AND(H17="Muy Baja",L17="Leve"),AND(H17="Muy Baja",L17="Menor"),AND(H17="Baja",L17="Leve")),"Bajo",IF(OR(AND(H17="Muy baja",L17="Moderado"),AND(H17="Baja",L17="Menor"),AND(H17="Baja",L17="Moderado"),AND(H17="Media",L17="Leve"),AND(H17="Media",L17="Menor"),AND(H17="Media",L17="Moderado"),AND(H17="Alta",L17="Leve"),AND(H17="Alta",L17="Menor")),"Moderado",IF(OR(AND(H17="Muy Baja",L17="Mayor"),AND(H17="Baja",L17="Mayor"),AND(H17="Media",L17="Mayor"),AND(H17="Alta",L17="Moderado"),AND(H17="Alta",L17="Mayor"),AND(H17="Muy Alta",L17="Leve"),AND(H17="Muy Alta",L17="Menor"),AND(H17="Muy Alta",L17="Moderado"),AND(H17="Muy Alta",L17="Mayor")),"Alto",IF(OR(AND(H17="Muy Baja",L17="Catastrófico"),AND(H17="Baja",L17="Catastrófico"),AND(H17="Media",L17="Catastrófico"),AND(H17="Alta",L17="Catastrófico"),AND(H17="Muy Alta",L17="Catastrófico")),"Extremo",""))))</f>
        <v>Alto</v>
      </c>
      <c r="O17" s="57">
        <v>1</v>
      </c>
      <c r="P17" s="202" t="s">
        <v>975</v>
      </c>
      <c r="Q17" s="126" t="s">
        <v>976</v>
      </c>
      <c r="R17" s="60" t="str">
        <f t="shared" si="0"/>
        <v>Impacto</v>
      </c>
      <c r="S17" s="61" t="s">
        <v>219</v>
      </c>
      <c r="T17" s="61" t="s">
        <v>64</v>
      </c>
      <c r="U17" s="62" t="str">
        <f>IF(AND(S17="Preventivo",T17="Automático"),"50%",IF(AND(S17="Preventivo",T17="Manual"),"40%",IF(AND(S17="Detectivo",T17="Automático"),"40%",IF(AND(S17="Detectivo",T17="Manual"),"30%",IF(AND(S17="Correctivo",T17="Automático"),"35%",IF(AND(S17="Correctivo",T17="Manual"),"25%",""))))))</f>
        <v>25%</v>
      </c>
      <c r="V17" s="61" t="s">
        <v>95</v>
      </c>
      <c r="W17" s="61" t="s">
        <v>66</v>
      </c>
      <c r="X17" s="61" t="s">
        <v>67</v>
      </c>
      <c r="Y17" s="63">
        <f>IFERROR(IF(R17="Probabilidad",(I17-(+I17*U17)),IF(R17="Impacto",I17,"")),"")</f>
        <v>0.8</v>
      </c>
      <c r="Z17" s="64" t="str">
        <f>IFERROR(IF(Y17="","",IF(Y17&lt;=0.2,"Muy Baja",IF(Y17&lt;=0.4,"Baja",IF(Y17&lt;=0.6,"Media",IF(Y17&lt;=0.8,"Alta","Muy Alta"))))),"")</f>
        <v>Alta</v>
      </c>
      <c r="AA17" s="62">
        <f>+Y17</f>
        <v>0.8</v>
      </c>
      <c r="AB17" s="64" t="str">
        <f>IFERROR(IF(AC17="","",IF(AC17&lt;=0.2,"Leve",IF(AC17&lt;=0.4,"Menor",IF(AC17&lt;=0.6,"Moderado",IF(AC17&lt;=0.8,"Mayor","Catastrófico"))))),"")</f>
        <v>Moderado</v>
      </c>
      <c r="AC17" s="62">
        <f>IFERROR(IF(R17="Impacto",(M17-(+M17*U17)),IF(R17="Probabilidad",M17,"")),"")</f>
        <v>0.60000000000000009</v>
      </c>
      <c r="AD17" s="65" t="str">
        <f>IFERROR(IF(OR(AND(Z17="Muy Baja",AB17="Leve"),AND(Z17="Muy Baja",AB17="Menor"),AND(Z17="Baja",AB17="Leve")),"Bajo",IF(OR(AND(Z17="Muy baja",AB17="Moderado"),AND(Z17="Baja",AB17="Menor"),AND(Z17="Baja",AB17="Moderado"),AND(Z17="Media",AB17="Leve"),AND(Z17="Media",AB17="Menor"),AND(Z17="Media",AB17="Moderado"),AND(Z17="Alta",AB17="Leve"),AND(Z17="Alta",AB17="Menor")),"Moderado",IF(OR(AND(Z17="Muy Baja",AB17="Mayor"),AND(Z17="Baja",AB17="Mayor"),AND(Z17="Media",AB17="Mayor"),AND(Z17="Alta",AB17="Moderado"),AND(Z17="Alta",AB17="Mayor"),AND(Z17="Muy Alta",AB17="Leve"),AND(Z17="Muy Alta",AB17="Menor"),AND(Z17="Muy Alta",AB17="Moderado"),AND(Z17="Muy Alta",AB17="Mayor")),"Alto",IF(OR(AND(Z17="Muy Baja",AB17="Catastrófico"),AND(Z17="Baja",AB17="Catastrófico"),AND(Z17="Media",AB17="Catastrófico"),AND(Z17="Alta",AB17="Catastrófico"),AND(Z17="Muy Alta",AB17="Catastrófico")),"Extremo","")))),"")</f>
        <v>Alto</v>
      </c>
      <c r="AE17" s="61" t="s">
        <v>68</v>
      </c>
      <c r="AF17" s="67"/>
      <c r="AG17" s="68"/>
      <c r="AH17" s="69"/>
      <c r="AI17" s="69"/>
      <c r="AJ17" s="67"/>
      <c r="AK17" s="68"/>
      <c r="AL17" s="52"/>
    </row>
    <row r="18" spans="1:38" ht="124.2" x14ac:dyDescent="0.3">
      <c r="A18" s="475"/>
      <c r="B18" s="476"/>
      <c r="C18" s="567"/>
      <c r="D18" s="567"/>
      <c r="E18" s="568"/>
      <c r="F18" s="476"/>
      <c r="G18" s="474"/>
      <c r="H18" s="473"/>
      <c r="I18" s="470"/>
      <c r="J18" s="479"/>
      <c r="K18" s="470">
        <f>IF(NOT(ISERROR(MATCH(J18,_xlfn.ANCHORARRAY(#REF!),0))),#REF!&amp;"Por favor no seleccionar los criterios de impacto",J18)</f>
        <v>0</v>
      </c>
      <c r="L18" s="473"/>
      <c r="M18" s="470"/>
      <c r="N18" s="482"/>
      <c r="O18" s="57">
        <v>2</v>
      </c>
      <c r="P18" s="58" t="s">
        <v>977</v>
      </c>
      <c r="Q18" s="126" t="s">
        <v>978</v>
      </c>
      <c r="R18" s="60" t="str">
        <f t="shared" si="0"/>
        <v>Probabilidad</v>
      </c>
      <c r="S18" s="61" t="s">
        <v>63</v>
      </c>
      <c r="T18" s="61" t="s">
        <v>64</v>
      </c>
      <c r="U18" s="62" t="str">
        <f t="shared" ref="U18" si="6">IF(AND(S18="Preventivo",T18="Automático"),"50%",IF(AND(S18="Preventivo",T18="Manual"),"40%",IF(AND(S18="Detectivo",T18="Automático"),"40%",IF(AND(S18="Detectivo",T18="Manual"),"30%",IF(AND(S18="Correctivo",T18="Automático"),"35%",IF(AND(S18="Correctivo",T18="Manual"),"25%",""))))))</f>
        <v>40%</v>
      </c>
      <c r="V18" s="61" t="s">
        <v>95</v>
      </c>
      <c r="W18" s="61" t="s">
        <v>66</v>
      </c>
      <c r="X18" s="61" t="s">
        <v>67</v>
      </c>
      <c r="Y18" s="63">
        <f>IFERROR(IF(AND(R17="Probabilidad",R18="Probabilidad"),(AA17-(+AA17*U18)),IF(R18="Probabilidad",(I17-(+I17*U18)),IF(R18="Impacto",AA17,""))),"")</f>
        <v>0.48</v>
      </c>
      <c r="Z18" s="64" t="str">
        <f t="shared" ref="Z18" si="7">IFERROR(IF(Y18="","",IF(Y18&lt;=0.2,"Muy Baja",IF(Y18&lt;=0.4,"Baja",IF(Y18&lt;=0.6,"Media",IF(Y18&lt;=0.8,"Alta","Muy Alta"))))),"")</f>
        <v>Media</v>
      </c>
      <c r="AA18" s="62">
        <f t="shared" ref="AA18" si="8">+Y18</f>
        <v>0.48</v>
      </c>
      <c r="AB18" s="64" t="str">
        <f t="shared" ref="AB18" si="9">IFERROR(IF(AC18="","",IF(AC18&lt;=0.2,"Leve",IF(AC18&lt;=0.4,"Menor",IF(AC18&lt;=0.6,"Moderado",IF(AC18&lt;=0.8,"Mayor","Catastrófico"))))),"")</f>
        <v>Moderado</v>
      </c>
      <c r="AC18" s="62">
        <f>IFERROR(IF(AND(R17="Impacto",R18="Impacto"),(AC15-(+AC15*U18)),IF(R18="Impacto",($M$16-(+$M$16*U18)),IF(R18="Probabilidad",AC15,""))),"")</f>
        <v>0.6</v>
      </c>
      <c r="AD18" s="65" t="str">
        <f t="shared" ref="AD18" si="10">IFERROR(IF(OR(AND(Z18="Muy Baja",AB18="Leve"),AND(Z18="Muy Baja",AB18="Menor"),AND(Z18="Baja",AB18="Leve")),"Bajo",IF(OR(AND(Z18="Muy baja",AB18="Moderado"),AND(Z18="Baja",AB18="Menor"),AND(Z18="Baja",AB18="Moderado"),AND(Z18="Media",AB18="Leve"),AND(Z18="Media",AB18="Menor"),AND(Z18="Media",AB18="Moderado"),AND(Z18="Alta",AB18="Leve"),AND(Z18="Alta",AB18="Menor")),"Moderado",IF(OR(AND(Z18="Muy Baja",AB18="Mayor"),AND(Z18="Baja",AB18="Mayor"),AND(Z18="Media",AB18="Mayor"),AND(Z18="Alta",AB18="Moderado"),AND(Z18="Alta",AB18="Mayor"),AND(Z18="Muy Alta",AB18="Leve"),AND(Z18="Muy Alta",AB18="Menor"),AND(Z18="Muy Alta",AB18="Moderado"),AND(Z18="Muy Alta",AB18="Mayor")),"Alto",IF(OR(AND(Z18="Muy Baja",AB18="Catastrófico"),AND(Z18="Baja",AB18="Catastrófico"),AND(Z18="Media",AB18="Catastrófico"),AND(Z18="Alta",AB18="Catastrófico"),AND(Z18="Muy Alta",AB18="Catastrófico")),"Extremo","")))),"")</f>
        <v>Moderado</v>
      </c>
      <c r="AE18" s="61" t="s">
        <v>68</v>
      </c>
      <c r="AF18" s="67"/>
      <c r="AG18" s="68"/>
      <c r="AH18" s="69"/>
      <c r="AI18" s="69"/>
      <c r="AJ18" s="67"/>
      <c r="AK18" s="68"/>
      <c r="AL18" s="52"/>
    </row>
    <row r="19" spans="1:38" x14ac:dyDescent="0.3">
      <c r="A19" s="83"/>
      <c r="B19" s="115" t="s">
        <v>133</v>
      </c>
      <c r="C19" s="83"/>
      <c r="D19" s="83"/>
      <c r="E19" s="83"/>
      <c r="F19" s="83"/>
      <c r="G19" s="83"/>
      <c r="H19" s="83"/>
      <c r="I19" s="83"/>
      <c r="J19" s="83"/>
      <c r="K19" s="83"/>
      <c r="L19" s="83"/>
      <c r="M19" s="83"/>
      <c r="N19" s="83"/>
      <c r="O19" s="83"/>
      <c r="P19" s="83"/>
      <c r="Q19" s="83"/>
      <c r="R19" s="83"/>
      <c r="S19" s="83"/>
      <c r="T19" s="83"/>
      <c r="U19" s="83"/>
      <c r="V19" s="83"/>
      <c r="W19" s="83"/>
      <c r="X19" s="83"/>
      <c r="Y19" s="85"/>
      <c r="Z19" s="83"/>
      <c r="AA19" s="83"/>
      <c r="AB19" s="83"/>
      <c r="AC19" s="83"/>
      <c r="AD19" s="83"/>
      <c r="AE19" s="83"/>
      <c r="AF19" s="83"/>
      <c r="AG19" s="83"/>
      <c r="AH19" s="83"/>
      <c r="AI19" s="83"/>
      <c r="AJ19" s="83"/>
      <c r="AK19" s="83"/>
      <c r="AL19" s="83"/>
    </row>
    <row r="20" spans="1:38" x14ac:dyDescent="0.3">
      <c r="A20" s="82"/>
      <c r="B20" s="82"/>
      <c r="C20" s="82"/>
      <c r="D20" s="82"/>
      <c r="E20" s="83"/>
      <c r="F20" s="84"/>
      <c r="G20" s="83"/>
      <c r="H20" s="83"/>
      <c r="I20" s="83"/>
      <c r="J20" s="83"/>
      <c r="K20" s="83"/>
      <c r="L20" s="83"/>
      <c r="M20" s="83"/>
      <c r="N20" s="83"/>
      <c r="O20" s="83"/>
      <c r="P20" s="83"/>
      <c r="Q20" s="83"/>
      <c r="R20" s="83"/>
      <c r="S20" s="83"/>
      <c r="T20" s="83"/>
      <c r="U20" s="83"/>
      <c r="V20" s="83"/>
      <c r="W20" s="83"/>
      <c r="X20" s="83"/>
      <c r="Y20" s="85"/>
      <c r="Z20" s="83"/>
      <c r="AA20" s="83"/>
      <c r="AB20" s="83"/>
      <c r="AC20" s="83"/>
      <c r="AD20" s="83"/>
      <c r="AE20" s="83"/>
      <c r="AF20" s="83"/>
      <c r="AG20" s="83"/>
      <c r="AH20" s="83"/>
      <c r="AI20" s="83"/>
      <c r="AJ20" s="83"/>
      <c r="AK20" s="83"/>
      <c r="AL20" s="83"/>
    </row>
    <row r="21" spans="1:38" x14ac:dyDescent="0.3">
      <c r="A21" s="82"/>
      <c r="B21" s="82"/>
      <c r="C21" s="82"/>
      <c r="D21" s="82"/>
      <c r="E21" s="83"/>
      <c r="F21" s="84"/>
      <c r="G21" s="83"/>
      <c r="H21" s="83"/>
      <c r="I21" s="83"/>
      <c r="J21" s="83"/>
      <c r="K21" s="83"/>
      <c r="L21" s="83"/>
      <c r="M21" s="83"/>
      <c r="N21" s="83"/>
      <c r="O21" s="83"/>
      <c r="P21" s="83"/>
      <c r="Q21" s="83"/>
      <c r="R21" s="83"/>
      <c r="S21" s="83"/>
      <c r="T21" s="83"/>
      <c r="U21" s="83"/>
      <c r="V21" s="83"/>
      <c r="W21" s="83"/>
      <c r="X21" s="83"/>
      <c r="Y21" s="85"/>
      <c r="Z21" s="83"/>
      <c r="AA21" s="83"/>
      <c r="AB21" s="83"/>
      <c r="AC21" s="83"/>
      <c r="AD21" s="83"/>
      <c r="AE21" s="83"/>
      <c r="AF21" s="83"/>
      <c r="AG21" s="83"/>
      <c r="AH21" s="83"/>
      <c r="AI21" s="83"/>
      <c r="AJ21" s="83"/>
      <c r="AK21" s="83"/>
      <c r="AL21" s="83"/>
    </row>
    <row r="22" spans="1:38" x14ac:dyDescent="0.3">
      <c r="A22" s="82"/>
      <c r="B22" s="82"/>
      <c r="C22" s="82"/>
      <c r="D22" s="82"/>
      <c r="E22" s="83"/>
      <c r="F22" s="84"/>
      <c r="G22" s="83"/>
      <c r="H22" s="83"/>
      <c r="I22" s="83"/>
      <c r="J22" s="83"/>
      <c r="K22" s="83"/>
      <c r="L22" s="83"/>
      <c r="M22" s="83"/>
      <c r="N22" s="83"/>
      <c r="O22" s="83"/>
      <c r="P22" s="83"/>
      <c r="Q22" s="83"/>
      <c r="R22" s="83"/>
      <c r="S22" s="83"/>
      <c r="T22" s="83"/>
      <c r="U22" s="83"/>
      <c r="V22" s="83"/>
      <c r="W22" s="83"/>
      <c r="X22" s="83"/>
      <c r="Y22" s="85"/>
      <c r="Z22" s="83"/>
      <c r="AA22" s="83"/>
      <c r="AB22" s="83"/>
      <c r="AC22" s="83"/>
      <c r="AD22" s="83"/>
      <c r="AE22" s="83"/>
      <c r="AF22" s="83"/>
      <c r="AG22" s="83"/>
      <c r="AH22" s="83"/>
      <c r="AI22" s="83"/>
      <c r="AJ22" s="83"/>
      <c r="AK22" s="83"/>
      <c r="AL22" s="83"/>
    </row>
    <row r="23" spans="1:38" x14ac:dyDescent="0.3">
      <c r="A23" s="82"/>
      <c r="B23" s="82"/>
      <c r="C23" s="82"/>
      <c r="D23" s="82"/>
      <c r="E23" s="83"/>
      <c r="F23" s="84"/>
      <c r="G23" s="83"/>
      <c r="H23" s="83"/>
      <c r="I23" s="83"/>
      <c r="J23" s="83"/>
      <c r="K23" s="83"/>
      <c r="L23" s="83"/>
      <c r="M23" s="83"/>
      <c r="N23" s="83"/>
      <c r="O23" s="83"/>
      <c r="P23" s="83"/>
      <c r="Q23" s="83"/>
      <c r="R23" s="83"/>
      <c r="S23" s="83"/>
      <c r="T23" s="83"/>
      <c r="U23" s="83"/>
      <c r="V23" s="83"/>
      <c r="W23" s="83"/>
      <c r="X23" s="83"/>
      <c r="Y23" s="85"/>
      <c r="Z23" s="83"/>
      <c r="AA23" s="83"/>
      <c r="AB23" s="83"/>
      <c r="AC23" s="83"/>
      <c r="AD23" s="83"/>
      <c r="AE23" s="83"/>
      <c r="AF23" s="83"/>
      <c r="AG23" s="83"/>
      <c r="AH23" s="83"/>
      <c r="AI23" s="83"/>
      <c r="AJ23" s="83"/>
      <c r="AK23" s="83"/>
      <c r="AL23" s="83"/>
    </row>
    <row r="24" spans="1:38" x14ac:dyDescent="0.3">
      <c r="A24" s="82"/>
      <c r="B24" s="82"/>
      <c r="C24" s="82"/>
      <c r="D24" s="82"/>
      <c r="E24" s="83"/>
      <c r="F24" s="84"/>
      <c r="G24" s="83"/>
      <c r="H24" s="83"/>
      <c r="I24" s="83"/>
      <c r="J24" s="83"/>
      <c r="K24" s="83"/>
      <c r="L24" s="83"/>
      <c r="M24" s="83"/>
      <c r="N24" s="83"/>
      <c r="O24" s="83"/>
      <c r="P24" s="83"/>
      <c r="Q24" s="83"/>
      <c r="R24" s="83"/>
      <c r="S24" s="83"/>
      <c r="T24" s="83"/>
      <c r="U24" s="83"/>
      <c r="V24" s="83"/>
      <c r="W24" s="83"/>
      <c r="X24" s="83"/>
      <c r="Y24" s="85"/>
      <c r="Z24" s="83"/>
      <c r="AA24" s="83"/>
      <c r="AB24" s="83"/>
      <c r="AC24" s="83"/>
      <c r="AD24" s="83"/>
      <c r="AE24" s="83"/>
      <c r="AF24" s="83"/>
      <c r="AG24" s="83"/>
      <c r="AH24" s="83"/>
      <c r="AI24" s="83"/>
      <c r="AJ24" s="83"/>
      <c r="AK24" s="83"/>
      <c r="AL24" s="83"/>
    </row>
    <row r="25" spans="1:38" x14ac:dyDescent="0.3">
      <c r="A25" s="82"/>
      <c r="B25" s="82"/>
      <c r="C25" s="86" t="s">
        <v>226</v>
      </c>
      <c r="D25" s="87"/>
      <c r="E25" s="391" t="s">
        <v>26</v>
      </c>
      <c r="F25" s="84"/>
      <c r="G25" s="83"/>
      <c r="H25" s="83"/>
      <c r="I25" s="83"/>
      <c r="J25" s="83"/>
      <c r="K25" s="83"/>
      <c r="L25" s="83"/>
      <c r="M25" s="83"/>
      <c r="N25" s="83"/>
      <c r="O25" s="83"/>
      <c r="P25" s="83"/>
      <c r="Q25" s="83"/>
      <c r="R25" s="83"/>
      <c r="S25" s="83"/>
      <c r="T25" s="83"/>
      <c r="U25" s="83"/>
      <c r="V25" s="83"/>
      <c r="W25" s="83"/>
      <c r="X25" s="83"/>
      <c r="Y25" s="85"/>
      <c r="Z25" s="83"/>
      <c r="AA25" s="83"/>
      <c r="AB25" s="83"/>
      <c r="AC25" s="83"/>
      <c r="AD25" s="83"/>
      <c r="AE25" s="83"/>
      <c r="AF25" s="83"/>
      <c r="AG25" s="83"/>
      <c r="AH25" s="83"/>
      <c r="AI25" s="83"/>
      <c r="AJ25" s="83"/>
      <c r="AK25" s="83"/>
      <c r="AL25" s="83"/>
    </row>
    <row r="26" spans="1:38" x14ac:dyDescent="0.3">
      <c r="A26" s="82"/>
      <c r="B26" s="82"/>
      <c r="C26" s="87" t="s">
        <v>227</v>
      </c>
      <c r="D26" s="87"/>
      <c r="E26" s="391"/>
      <c r="F26" s="84"/>
      <c r="G26" s="83"/>
      <c r="H26" s="83"/>
      <c r="I26" s="83"/>
      <c r="J26" s="83"/>
      <c r="K26" s="83"/>
      <c r="L26" s="83"/>
      <c r="M26" s="83"/>
      <c r="N26" s="83"/>
      <c r="O26" s="83"/>
      <c r="P26" s="83"/>
      <c r="Q26" s="83"/>
      <c r="R26" s="83"/>
      <c r="S26" s="83"/>
      <c r="T26" s="83"/>
      <c r="U26" s="83"/>
      <c r="V26" s="83"/>
      <c r="W26" s="83"/>
      <c r="X26" s="83"/>
      <c r="Y26" s="85"/>
      <c r="Z26" s="83"/>
      <c r="AA26" s="83"/>
      <c r="AB26" s="83"/>
      <c r="AC26" s="83"/>
      <c r="AD26" s="83"/>
      <c r="AE26" s="83"/>
      <c r="AF26" s="83"/>
      <c r="AG26" s="83"/>
      <c r="AH26" s="83"/>
      <c r="AI26" s="83"/>
      <c r="AJ26" s="83"/>
      <c r="AK26" s="83"/>
      <c r="AL26" s="83"/>
    </row>
    <row r="27" spans="1:38" x14ac:dyDescent="0.3">
      <c r="A27" s="82"/>
      <c r="B27" s="82"/>
      <c r="C27" s="87" t="s">
        <v>89</v>
      </c>
      <c r="D27" s="87"/>
      <c r="E27" s="87" t="s">
        <v>59</v>
      </c>
      <c r="F27" s="84"/>
      <c r="G27" s="83"/>
      <c r="H27" s="83"/>
      <c r="I27" s="83"/>
      <c r="J27" s="83"/>
      <c r="K27" s="83"/>
      <c r="L27" s="83"/>
      <c r="M27" s="83"/>
      <c r="N27" s="83"/>
      <c r="O27" s="83"/>
      <c r="P27" s="83"/>
      <c r="Q27" s="83"/>
      <c r="R27" s="83"/>
      <c r="S27" s="83"/>
      <c r="T27" s="83"/>
      <c r="U27" s="83"/>
      <c r="V27" s="83"/>
      <c r="W27" s="83"/>
      <c r="X27" s="83"/>
      <c r="Y27" s="85"/>
      <c r="Z27" s="83"/>
      <c r="AA27" s="83"/>
      <c r="AB27" s="83"/>
      <c r="AC27" s="83"/>
      <c r="AD27" s="83"/>
      <c r="AE27" s="83"/>
      <c r="AF27" s="83"/>
      <c r="AG27" s="83"/>
      <c r="AH27" s="83"/>
      <c r="AI27" s="83"/>
      <c r="AJ27" s="83"/>
      <c r="AK27" s="83"/>
      <c r="AL27" s="83"/>
    </row>
    <row r="28" spans="1:38" x14ac:dyDescent="0.3">
      <c r="A28" s="82"/>
      <c r="B28" s="82"/>
      <c r="C28" s="87" t="s">
        <v>55</v>
      </c>
      <c r="D28" s="87"/>
      <c r="E28" s="87" t="s">
        <v>131</v>
      </c>
      <c r="F28" s="84"/>
      <c r="G28" s="83"/>
      <c r="H28" s="83"/>
      <c r="I28" s="83"/>
      <c r="J28" s="83"/>
      <c r="K28" s="83"/>
      <c r="L28" s="83"/>
      <c r="M28" s="83"/>
      <c r="N28" s="83"/>
      <c r="O28" s="83"/>
      <c r="P28" s="83"/>
      <c r="Q28" s="83"/>
      <c r="R28" s="83"/>
      <c r="S28" s="83"/>
      <c r="T28" s="83"/>
      <c r="U28" s="83"/>
      <c r="V28" s="83"/>
      <c r="W28" s="83"/>
      <c r="X28" s="83"/>
      <c r="Y28" s="85"/>
      <c r="Z28" s="83"/>
      <c r="AA28" s="83"/>
      <c r="AB28" s="83"/>
      <c r="AC28" s="83"/>
      <c r="AD28" s="83"/>
      <c r="AE28" s="83"/>
      <c r="AF28" s="83"/>
      <c r="AG28" s="83"/>
      <c r="AH28" s="83"/>
      <c r="AI28" s="83"/>
      <c r="AJ28" s="83"/>
      <c r="AK28" s="83"/>
      <c r="AL28" s="83"/>
    </row>
    <row r="29" spans="1:38" x14ac:dyDescent="0.3">
      <c r="A29" s="82"/>
      <c r="B29" s="82"/>
      <c r="C29" s="87" t="s">
        <v>168</v>
      </c>
      <c r="D29" s="87"/>
      <c r="E29" s="87" t="s">
        <v>80</v>
      </c>
      <c r="F29" s="84"/>
      <c r="G29" s="83"/>
      <c r="H29" s="83"/>
      <c r="I29" s="83"/>
      <c r="J29" s="83"/>
      <c r="K29" s="83"/>
      <c r="L29" s="83"/>
      <c r="M29" s="83"/>
      <c r="N29" s="83"/>
      <c r="O29" s="83"/>
      <c r="P29" s="83"/>
      <c r="Q29" s="83"/>
      <c r="R29" s="83"/>
      <c r="S29" s="83"/>
      <c r="T29" s="83"/>
      <c r="U29" s="83"/>
      <c r="V29" s="83"/>
      <c r="W29" s="83"/>
      <c r="X29" s="83"/>
      <c r="Y29" s="85"/>
      <c r="Z29" s="83"/>
      <c r="AA29" s="83"/>
      <c r="AB29" s="83"/>
      <c r="AC29" s="83"/>
      <c r="AD29" s="83"/>
      <c r="AE29" s="83"/>
      <c r="AF29" s="83"/>
      <c r="AG29" s="83"/>
      <c r="AH29" s="83"/>
      <c r="AI29" s="83"/>
      <c r="AJ29" s="83"/>
      <c r="AK29" s="83"/>
      <c r="AL29" s="83"/>
    </row>
    <row r="30" spans="1:38" x14ac:dyDescent="0.3">
      <c r="A30" s="82"/>
      <c r="B30" s="82"/>
      <c r="C30" s="87" t="s">
        <v>228</v>
      </c>
      <c r="D30" s="87"/>
      <c r="E30" s="87" t="s">
        <v>229</v>
      </c>
      <c r="F30" s="84"/>
      <c r="G30" s="83"/>
      <c r="H30" s="83"/>
      <c r="I30" s="83"/>
      <c r="J30" s="83"/>
      <c r="K30" s="83"/>
      <c r="L30" s="83"/>
      <c r="M30" s="83"/>
      <c r="N30" s="83"/>
      <c r="O30" s="83"/>
      <c r="P30" s="83"/>
      <c r="Q30" s="83"/>
      <c r="R30" s="83"/>
      <c r="S30" s="83"/>
      <c r="T30" s="83"/>
      <c r="U30" s="83"/>
      <c r="V30" s="83"/>
      <c r="W30" s="83"/>
      <c r="X30" s="83"/>
      <c r="Y30" s="85"/>
      <c r="Z30" s="83"/>
      <c r="AA30" s="83"/>
      <c r="AB30" s="83"/>
      <c r="AC30" s="83"/>
      <c r="AD30" s="83"/>
      <c r="AE30" s="83"/>
      <c r="AF30" s="83"/>
      <c r="AG30" s="83"/>
      <c r="AH30" s="83"/>
      <c r="AI30" s="83"/>
      <c r="AJ30" s="83"/>
      <c r="AK30" s="83"/>
      <c r="AL30" s="83"/>
    </row>
    <row r="31" spans="1:38" x14ac:dyDescent="0.3">
      <c r="A31" s="82"/>
      <c r="B31" s="82"/>
      <c r="C31" s="87" t="s">
        <v>230</v>
      </c>
      <c r="D31" s="87"/>
      <c r="E31" s="87" t="s">
        <v>231</v>
      </c>
      <c r="F31" s="84"/>
      <c r="G31" s="83"/>
      <c r="H31" s="83"/>
      <c r="I31" s="83"/>
      <c r="J31" s="83"/>
      <c r="K31" s="83"/>
      <c r="L31" s="83"/>
      <c r="M31" s="83"/>
      <c r="N31" s="83"/>
      <c r="O31" s="83"/>
      <c r="P31" s="83"/>
      <c r="Q31" s="83"/>
      <c r="R31" s="83"/>
      <c r="S31" s="83"/>
      <c r="T31" s="83"/>
      <c r="U31" s="83"/>
      <c r="V31" s="83"/>
      <c r="W31" s="83"/>
      <c r="X31" s="83"/>
      <c r="Y31" s="85"/>
      <c r="Z31" s="83"/>
      <c r="AA31" s="83"/>
      <c r="AB31" s="83"/>
      <c r="AC31" s="83"/>
      <c r="AD31" s="83"/>
      <c r="AE31" s="83"/>
      <c r="AF31" s="83"/>
      <c r="AG31" s="83"/>
      <c r="AH31" s="83"/>
      <c r="AI31" s="83"/>
      <c r="AJ31" s="83"/>
      <c r="AK31" s="83"/>
      <c r="AL31" s="83"/>
    </row>
    <row r="32" spans="1:38" x14ac:dyDescent="0.3">
      <c r="A32" s="82"/>
      <c r="B32" s="82"/>
      <c r="C32" s="87"/>
      <c r="D32" s="87"/>
      <c r="E32" s="87" t="s">
        <v>197</v>
      </c>
      <c r="F32" s="84"/>
      <c r="G32" s="83"/>
      <c r="H32" s="83"/>
      <c r="I32" s="83"/>
      <c r="J32" s="83"/>
      <c r="K32" s="83"/>
      <c r="L32" s="83"/>
      <c r="M32" s="83"/>
      <c r="N32" s="83"/>
      <c r="O32" s="83"/>
      <c r="P32" s="83"/>
      <c r="Q32" s="83"/>
      <c r="R32" s="83"/>
      <c r="S32" s="83"/>
      <c r="T32" s="83"/>
      <c r="U32" s="83"/>
      <c r="V32" s="83"/>
      <c r="W32" s="83"/>
      <c r="X32" s="83"/>
      <c r="Y32" s="85"/>
      <c r="Z32" s="83"/>
      <c r="AA32" s="83"/>
      <c r="AB32" s="83"/>
      <c r="AC32" s="83"/>
      <c r="AD32" s="83"/>
      <c r="AE32" s="83"/>
      <c r="AF32" s="83"/>
      <c r="AG32" s="83"/>
      <c r="AH32" s="83"/>
      <c r="AI32" s="83"/>
      <c r="AJ32" s="83"/>
      <c r="AK32" s="83"/>
      <c r="AL32" s="83"/>
    </row>
    <row r="33" spans="1:38" x14ac:dyDescent="0.3">
      <c r="A33" s="82"/>
      <c r="B33" s="82"/>
      <c r="C33" s="87"/>
      <c r="D33" s="87"/>
      <c r="E33" s="87" t="s">
        <v>154</v>
      </c>
      <c r="F33" s="84"/>
      <c r="G33" s="83"/>
      <c r="H33" s="83"/>
      <c r="I33" s="83"/>
      <c r="J33" s="83"/>
      <c r="K33" s="83"/>
      <c r="L33" s="83"/>
      <c r="M33" s="83"/>
      <c r="N33" s="83"/>
      <c r="O33" s="83"/>
      <c r="P33" s="83"/>
      <c r="Q33" s="83"/>
      <c r="R33" s="83"/>
      <c r="S33" s="83"/>
      <c r="T33" s="83"/>
      <c r="U33" s="83"/>
      <c r="V33" s="83"/>
      <c r="W33" s="83"/>
      <c r="X33" s="83"/>
      <c r="Y33" s="85"/>
      <c r="Z33" s="83"/>
      <c r="AA33" s="83"/>
      <c r="AB33" s="83"/>
      <c r="AC33" s="83"/>
      <c r="AD33" s="83"/>
      <c r="AE33" s="83"/>
      <c r="AF33" s="83"/>
      <c r="AG33" s="83"/>
      <c r="AH33" s="83"/>
      <c r="AI33" s="83"/>
      <c r="AJ33" s="83"/>
      <c r="AK33" s="83"/>
      <c r="AL33" s="83"/>
    </row>
    <row r="34" spans="1:38" x14ac:dyDescent="0.3">
      <c r="A34" s="82"/>
      <c r="B34" s="82"/>
      <c r="C34" s="87"/>
      <c r="D34" s="87"/>
      <c r="E34" s="87" t="s">
        <v>232</v>
      </c>
      <c r="F34" s="84"/>
      <c r="G34" s="83"/>
      <c r="H34" s="83"/>
      <c r="I34" s="83"/>
      <c r="J34" s="83"/>
      <c r="K34" s="83"/>
      <c r="L34" s="83"/>
      <c r="M34" s="83"/>
      <c r="N34" s="83"/>
      <c r="O34" s="83"/>
      <c r="P34" s="83"/>
      <c r="Q34" s="83"/>
      <c r="R34" s="83"/>
      <c r="S34" s="83"/>
      <c r="T34" s="83"/>
      <c r="U34" s="83"/>
      <c r="V34" s="83"/>
      <c r="W34" s="83"/>
      <c r="X34" s="83"/>
      <c r="Y34" s="85"/>
      <c r="Z34" s="83"/>
      <c r="AA34" s="83"/>
      <c r="AB34" s="83"/>
      <c r="AC34" s="83"/>
      <c r="AD34" s="83"/>
      <c r="AE34" s="83"/>
      <c r="AF34" s="83"/>
      <c r="AG34" s="83"/>
      <c r="AH34" s="83"/>
      <c r="AI34" s="83"/>
      <c r="AJ34" s="83"/>
      <c r="AK34" s="83"/>
      <c r="AL34" s="83"/>
    </row>
    <row r="35" spans="1:38" x14ac:dyDescent="0.3">
      <c r="A35" s="82"/>
      <c r="B35" s="82"/>
      <c r="C35" s="87"/>
      <c r="D35" s="87"/>
      <c r="E35" s="87" t="s">
        <v>233</v>
      </c>
      <c r="F35" s="84"/>
      <c r="G35" s="83"/>
      <c r="H35" s="83"/>
      <c r="I35" s="83"/>
      <c r="J35" s="83"/>
      <c r="K35" s="83"/>
      <c r="L35" s="83"/>
      <c r="M35" s="83"/>
      <c r="N35" s="83"/>
      <c r="O35" s="83"/>
      <c r="P35" s="83"/>
      <c r="Q35" s="83"/>
      <c r="R35" s="83"/>
      <c r="S35" s="83"/>
      <c r="T35" s="83"/>
      <c r="U35" s="83"/>
      <c r="V35" s="83"/>
      <c r="W35" s="83"/>
      <c r="X35" s="83"/>
      <c r="Y35" s="85"/>
      <c r="Z35" s="83"/>
      <c r="AA35" s="83"/>
      <c r="AB35" s="83"/>
      <c r="AC35" s="83"/>
      <c r="AD35" s="83"/>
      <c r="AE35" s="83"/>
      <c r="AF35" s="83"/>
      <c r="AG35" s="83"/>
      <c r="AH35" s="83"/>
      <c r="AI35" s="83"/>
      <c r="AJ35" s="83"/>
      <c r="AK35" s="83"/>
      <c r="AL35" s="83"/>
    </row>
    <row r="36" spans="1:38" x14ac:dyDescent="0.3">
      <c r="A36" s="82"/>
      <c r="B36" s="82"/>
      <c r="C36" s="82"/>
      <c r="D36" s="82"/>
      <c r="E36" s="83"/>
      <c r="F36" s="84"/>
      <c r="G36" s="83"/>
      <c r="H36" s="83"/>
      <c r="I36" s="83"/>
      <c r="J36" s="83"/>
      <c r="K36" s="83"/>
      <c r="L36" s="83"/>
      <c r="M36" s="83"/>
      <c r="N36" s="83"/>
      <c r="O36" s="83"/>
      <c r="P36" s="83"/>
      <c r="Q36" s="83"/>
      <c r="R36" s="83"/>
      <c r="S36" s="83"/>
      <c r="T36" s="83"/>
      <c r="U36" s="83"/>
      <c r="V36" s="83"/>
      <c r="W36" s="83"/>
      <c r="X36" s="83"/>
      <c r="Y36" s="85"/>
      <c r="Z36" s="83"/>
      <c r="AA36" s="83"/>
      <c r="AB36" s="83"/>
      <c r="AC36" s="83"/>
      <c r="AD36" s="83"/>
      <c r="AE36" s="83"/>
      <c r="AF36" s="83"/>
      <c r="AG36" s="83"/>
      <c r="AH36" s="83"/>
      <c r="AI36" s="83"/>
      <c r="AJ36" s="83"/>
      <c r="AK36" s="83"/>
      <c r="AL36" s="83"/>
    </row>
    <row r="37" spans="1:38" x14ac:dyDescent="0.3">
      <c r="A37" s="82"/>
      <c r="B37" s="82"/>
      <c r="C37" s="82"/>
      <c r="D37" s="82"/>
      <c r="E37" s="83"/>
      <c r="F37" s="84"/>
      <c r="G37" s="83"/>
      <c r="H37" s="83"/>
      <c r="I37" s="83"/>
      <c r="J37" s="83"/>
      <c r="K37" s="83"/>
      <c r="L37" s="83"/>
      <c r="M37" s="83"/>
      <c r="N37" s="83"/>
      <c r="O37" s="83"/>
      <c r="P37" s="83"/>
      <c r="Q37" s="83"/>
      <c r="R37" s="83"/>
      <c r="S37" s="83"/>
      <c r="T37" s="83"/>
      <c r="U37" s="83"/>
      <c r="V37" s="83"/>
      <c r="W37" s="83"/>
      <c r="X37" s="83"/>
      <c r="Y37" s="85"/>
      <c r="Z37" s="83"/>
      <c r="AA37" s="83"/>
      <c r="AB37" s="83"/>
      <c r="AC37" s="83"/>
      <c r="AD37" s="83"/>
      <c r="AE37" s="83"/>
      <c r="AF37" s="83"/>
      <c r="AG37" s="83"/>
      <c r="AH37" s="83"/>
      <c r="AI37" s="83"/>
      <c r="AJ37" s="83"/>
      <c r="AK37" s="83"/>
      <c r="AL37" s="83"/>
    </row>
    <row r="38" spans="1:38" x14ac:dyDescent="0.3">
      <c r="A38" s="82"/>
      <c r="B38" s="82"/>
      <c r="C38" s="82"/>
      <c r="D38" s="82"/>
      <c r="E38" s="83"/>
      <c r="F38" s="84"/>
      <c r="G38" s="83"/>
      <c r="H38" s="83"/>
      <c r="I38" s="83"/>
      <c r="J38" s="83"/>
      <c r="K38" s="83"/>
      <c r="L38" s="83"/>
      <c r="M38" s="83"/>
      <c r="N38" s="83"/>
      <c r="O38" s="83"/>
      <c r="P38" s="83"/>
      <c r="Q38" s="83"/>
      <c r="R38" s="83"/>
      <c r="S38" s="83"/>
      <c r="T38" s="83"/>
      <c r="U38" s="83"/>
      <c r="V38" s="83"/>
      <c r="W38" s="83"/>
      <c r="X38" s="83"/>
      <c r="Y38" s="85"/>
      <c r="Z38" s="83"/>
      <c r="AA38" s="83"/>
      <c r="AB38" s="83"/>
      <c r="AC38" s="83"/>
      <c r="AD38" s="83"/>
      <c r="AE38" s="83"/>
      <c r="AF38" s="83"/>
      <c r="AG38" s="83"/>
      <c r="AH38" s="83"/>
      <c r="AI38" s="83"/>
      <c r="AJ38" s="83"/>
      <c r="AK38" s="83"/>
      <c r="AL38" s="83"/>
    </row>
    <row r="39" spans="1:38" x14ac:dyDescent="0.3">
      <c r="A39" s="82"/>
      <c r="B39" s="82"/>
      <c r="C39" s="82"/>
      <c r="D39" s="82"/>
      <c r="E39" s="83"/>
      <c r="F39" s="84"/>
      <c r="G39" s="83"/>
      <c r="H39" s="83"/>
      <c r="I39" s="83"/>
      <c r="J39" s="83"/>
      <c r="K39" s="83"/>
      <c r="L39" s="83"/>
      <c r="M39" s="83"/>
      <c r="N39" s="83"/>
      <c r="O39" s="83"/>
      <c r="P39" s="83"/>
      <c r="Q39" s="83"/>
      <c r="R39" s="83"/>
      <c r="S39" s="83"/>
      <c r="T39" s="83"/>
      <c r="U39" s="83"/>
      <c r="V39" s="83"/>
      <c r="W39" s="83"/>
      <c r="X39" s="83"/>
      <c r="Y39" s="85"/>
      <c r="Z39" s="83"/>
      <c r="AA39" s="83"/>
      <c r="AB39" s="83"/>
      <c r="AC39" s="83"/>
      <c r="AD39" s="83"/>
      <c r="AE39" s="83"/>
      <c r="AF39" s="83"/>
      <c r="AG39" s="83"/>
      <c r="AH39" s="83"/>
      <c r="AI39" s="83"/>
      <c r="AJ39" s="83"/>
      <c r="AK39" s="83"/>
      <c r="AL39" s="83"/>
    </row>
    <row r="40" spans="1:38" x14ac:dyDescent="0.3">
      <c r="A40" s="82"/>
      <c r="B40" s="82"/>
      <c r="C40" s="82"/>
      <c r="D40" s="82"/>
      <c r="E40" s="83"/>
      <c r="F40" s="84"/>
      <c r="G40" s="83"/>
      <c r="H40" s="83"/>
      <c r="I40" s="83"/>
      <c r="J40" s="83"/>
      <c r="K40" s="83"/>
      <c r="L40" s="83"/>
      <c r="M40" s="83"/>
      <c r="N40" s="83"/>
      <c r="O40" s="83"/>
      <c r="P40" s="83"/>
      <c r="Q40" s="83"/>
      <c r="R40" s="83"/>
      <c r="S40" s="83"/>
      <c r="T40" s="83"/>
      <c r="U40" s="83"/>
      <c r="V40" s="83"/>
      <c r="W40" s="83"/>
      <c r="X40" s="83"/>
      <c r="Y40" s="85"/>
      <c r="Z40" s="83"/>
      <c r="AA40" s="83"/>
      <c r="AB40" s="83"/>
      <c r="AC40" s="83"/>
      <c r="AD40" s="83"/>
      <c r="AE40" s="83"/>
      <c r="AF40" s="83"/>
      <c r="AG40" s="83"/>
      <c r="AH40" s="83"/>
      <c r="AI40" s="83"/>
      <c r="AJ40" s="83"/>
      <c r="AK40" s="83"/>
      <c r="AL40" s="83"/>
    </row>
    <row r="41" spans="1:38" x14ac:dyDescent="0.3">
      <c r="A41" s="82"/>
      <c r="B41" s="82"/>
      <c r="C41" s="82"/>
      <c r="D41" s="82"/>
      <c r="E41" s="83"/>
      <c r="F41" s="84"/>
      <c r="G41" s="83"/>
      <c r="H41" s="83"/>
      <c r="I41" s="83"/>
      <c r="J41" s="83"/>
      <c r="K41" s="83"/>
      <c r="L41" s="83"/>
      <c r="M41" s="83"/>
      <c r="N41" s="83"/>
      <c r="O41" s="83"/>
      <c r="P41" s="83"/>
      <c r="Q41" s="83"/>
      <c r="R41" s="83"/>
      <c r="S41" s="83"/>
      <c r="T41" s="83"/>
      <c r="U41" s="83"/>
      <c r="V41" s="83"/>
      <c r="W41" s="83"/>
      <c r="X41" s="83"/>
      <c r="Y41" s="85"/>
      <c r="Z41" s="83"/>
      <c r="AA41" s="83"/>
      <c r="AB41" s="83"/>
      <c r="AC41" s="83"/>
      <c r="AD41" s="83"/>
      <c r="AE41" s="83"/>
      <c r="AF41" s="83"/>
      <c r="AG41" s="83"/>
      <c r="AH41" s="83"/>
      <c r="AI41" s="83"/>
      <c r="AJ41" s="83"/>
      <c r="AK41" s="83"/>
      <c r="AL41" s="83"/>
    </row>
    <row r="42" spans="1:38" x14ac:dyDescent="0.3">
      <c r="A42" s="82"/>
      <c r="B42" s="82"/>
      <c r="C42" s="82"/>
      <c r="D42" s="82"/>
      <c r="E42" s="83"/>
      <c r="F42" s="84"/>
      <c r="G42" s="83"/>
      <c r="H42" s="83"/>
      <c r="I42" s="83"/>
      <c r="J42" s="83"/>
      <c r="K42" s="83"/>
      <c r="L42" s="83"/>
      <c r="M42" s="83"/>
      <c r="N42" s="83"/>
      <c r="O42" s="83"/>
      <c r="P42" s="83"/>
      <c r="Q42" s="83"/>
      <c r="R42" s="83"/>
      <c r="S42" s="83"/>
      <c r="T42" s="83"/>
      <c r="U42" s="83"/>
      <c r="V42" s="83"/>
      <c r="W42" s="83"/>
      <c r="X42" s="83"/>
      <c r="Y42" s="85"/>
      <c r="Z42" s="83"/>
      <c r="AA42" s="83"/>
      <c r="AB42" s="83"/>
      <c r="AC42" s="83"/>
      <c r="AD42" s="83"/>
      <c r="AE42" s="83"/>
      <c r="AF42" s="83"/>
      <c r="AG42" s="83"/>
      <c r="AH42" s="83"/>
      <c r="AI42" s="83"/>
      <c r="AJ42" s="83"/>
      <c r="AK42" s="83"/>
      <c r="AL42" s="83"/>
    </row>
    <row r="43" spans="1:38" x14ac:dyDescent="0.3">
      <c r="A43" s="82"/>
      <c r="B43" s="82"/>
      <c r="C43" s="82"/>
      <c r="D43" s="82"/>
      <c r="E43" s="83"/>
      <c r="F43" s="84"/>
      <c r="G43" s="83"/>
      <c r="H43" s="83"/>
      <c r="I43" s="83"/>
      <c r="J43" s="83"/>
      <c r="K43" s="83"/>
      <c r="L43" s="83"/>
      <c r="M43" s="83"/>
      <c r="N43" s="83"/>
      <c r="O43" s="83"/>
      <c r="P43" s="83"/>
      <c r="Q43" s="83"/>
      <c r="R43" s="83"/>
      <c r="S43" s="83"/>
      <c r="T43" s="83"/>
      <c r="U43" s="83"/>
      <c r="V43" s="83"/>
      <c r="W43" s="83"/>
      <c r="X43" s="83"/>
      <c r="Y43" s="85"/>
      <c r="Z43" s="83"/>
      <c r="AA43" s="83"/>
      <c r="AB43" s="83"/>
      <c r="AC43" s="83"/>
      <c r="AD43" s="83"/>
      <c r="AE43" s="83"/>
      <c r="AF43" s="83"/>
      <c r="AG43" s="83"/>
      <c r="AH43" s="83"/>
      <c r="AI43" s="83"/>
      <c r="AJ43" s="83"/>
      <c r="AK43" s="83"/>
      <c r="AL43" s="83"/>
    </row>
  </sheetData>
  <mergeCells count="88">
    <mergeCell ref="O12:X12"/>
    <mergeCell ref="Y12:AE12"/>
    <mergeCell ref="AF12:AK12"/>
    <mergeCell ref="A11:B11"/>
    <mergeCell ref="C11:G11"/>
    <mergeCell ref="H11:I11"/>
    <mergeCell ref="J11:N11"/>
    <mergeCell ref="O11:P11"/>
    <mergeCell ref="Q11:AE11"/>
    <mergeCell ref="L13:L14"/>
    <mergeCell ref="A7:D9"/>
    <mergeCell ref="E7:AG7"/>
    <mergeCell ref="AH7:AK7"/>
    <mergeCell ref="E8:AG9"/>
    <mergeCell ref="AH8:AK8"/>
    <mergeCell ref="AH9:AK9"/>
    <mergeCell ref="A13:A14"/>
    <mergeCell ref="B13:B14"/>
    <mergeCell ref="C13:C14"/>
    <mergeCell ref="D13:D14"/>
    <mergeCell ref="E13:E14"/>
    <mergeCell ref="F13:F14"/>
    <mergeCell ref="AG11:AK11"/>
    <mergeCell ref="A12:G12"/>
    <mergeCell ref="H12:N12"/>
    <mergeCell ref="G13:G14"/>
    <mergeCell ref="H13:H14"/>
    <mergeCell ref="I13:I14"/>
    <mergeCell ref="J13:J14"/>
    <mergeCell ref="K13:K14"/>
    <mergeCell ref="AC13:AC14"/>
    <mergeCell ref="M13:M14"/>
    <mergeCell ref="N13:N14"/>
    <mergeCell ref="O13:O14"/>
    <mergeCell ref="P13:P14"/>
    <mergeCell ref="Q13:Q14"/>
    <mergeCell ref="R13:R14"/>
    <mergeCell ref="S13:X13"/>
    <mergeCell ref="Y13:Y14"/>
    <mergeCell ref="Z13:Z14"/>
    <mergeCell ref="AA13:AA14"/>
    <mergeCell ref="AB13:AB14"/>
    <mergeCell ref="AJ13:AJ14"/>
    <mergeCell ref="AK13:AK14"/>
    <mergeCell ref="A15:A16"/>
    <mergeCell ref="B15:B16"/>
    <mergeCell ref="C15:C16"/>
    <mergeCell ref="D15:D16"/>
    <mergeCell ref="E15:E16"/>
    <mergeCell ref="F15:F16"/>
    <mergeCell ref="G15:G16"/>
    <mergeCell ref="H15:H16"/>
    <mergeCell ref="AD13:AD14"/>
    <mergeCell ref="AE13:AE14"/>
    <mergeCell ref="AF13:AF14"/>
    <mergeCell ref="AG13:AG14"/>
    <mergeCell ref="AH13:AH14"/>
    <mergeCell ref="AI13:AI14"/>
    <mergeCell ref="AI15:AI16"/>
    <mergeCell ref="AJ15:AJ16"/>
    <mergeCell ref="AK15:AK16"/>
    <mergeCell ref="I15:I16"/>
    <mergeCell ref="J15:J16"/>
    <mergeCell ref="K15:K16"/>
    <mergeCell ref="L15:L16"/>
    <mergeCell ref="M15:M16"/>
    <mergeCell ref="N15:N16"/>
    <mergeCell ref="E17:E18"/>
    <mergeCell ref="F17:F18"/>
    <mergeCell ref="AF15:AF16"/>
    <mergeCell ref="AG15:AG16"/>
    <mergeCell ref="AH15:AH16"/>
    <mergeCell ref="A1:C4"/>
    <mergeCell ref="D1:AK4"/>
    <mergeCell ref="A6:AK6"/>
    <mergeCell ref="E25:E26"/>
    <mergeCell ref="M17:M18"/>
    <mergeCell ref="N17:N18"/>
    <mergeCell ref="I17:I18"/>
    <mergeCell ref="J17:J18"/>
    <mergeCell ref="K17:K18"/>
    <mergeCell ref="L17:L18"/>
    <mergeCell ref="G17:G18"/>
    <mergeCell ref="H17:H18"/>
    <mergeCell ref="A17:A18"/>
    <mergeCell ref="B17:B18"/>
    <mergeCell ref="C17:C18"/>
    <mergeCell ref="D17:D18"/>
  </mergeCells>
  <conditionalFormatting sqref="H15">
    <cfRule type="cellIs" dxfId="499" priority="82" operator="equal">
      <formula>"Muy Alta"</formula>
    </cfRule>
    <cfRule type="cellIs" dxfId="498" priority="83" operator="equal">
      <formula>"Alta"</formula>
    </cfRule>
    <cfRule type="cellIs" dxfId="497" priority="84" operator="equal">
      <formula>"Media"</formula>
    </cfRule>
    <cfRule type="cellIs" dxfId="496" priority="85" operator="equal">
      <formula>"Baja"</formula>
    </cfRule>
    <cfRule type="cellIs" dxfId="495" priority="86" operator="equal">
      <formula>"Muy Baja"</formula>
    </cfRule>
  </conditionalFormatting>
  <conditionalFormatting sqref="H17">
    <cfRule type="cellIs" dxfId="494" priority="68" operator="equal">
      <formula>"Muy Alta"</formula>
    </cfRule>
    <cfRule type="cellIs" dxfId="493" priority="69" operator="equal">
      <formula>"Alta"</formula>
    </cfRule>
    <cfRule type="cellIs" dxfId="492" priority="70" operator="equal">
      <formula>"Media"</formula>
    </cfRule>
    <cfRule type="cellIs" dxfId="491" priority="71" operator="equal">
      <formula>"Baja"</formula>
    </cfRule>
    <cfRule type="cellIs" dxfId="490" priority="72" operator="equal">
      <formula>"Muy Baja"</formula>
    </cfRule>
  </conditionalFormatting>
  <conditionalFormatting sqref="K15:K18">
    <cfRule type="containsText" dxfId="489" priority="87" operator="containsText" text="❌">
      <formula>NOT(ISERROR(SEARCH("❌",K15)))</formula>
    </cfRule>
  </conditionalFormatting>
  <conditionalFormatting sqref="L15 L17">
    <cfRule type="cellIs" dxfId="488" priority="77" operator="equal">
      <formula>"Catastrófico"</formula>
    </cfRule>
    <cfRule type="cellIs" dxfId="487" priority="78" operator="equal">
      <formula>"Mayor"</formula>
    </cfRule>
    <cfRule type="cellIs" dxfId="486" priority="79" operator="equal">
      <formula>"Moderado"</formula>
    </cfRule>
    <cfRule type="cellIs" dxfId="485" priority="80" operator="equal">
      <formula>"Menor"</formula>
    </cfRule>
    <cfRule type="cellIs" dxfId="484" priority="81" operator="equal">
      <formula>"Leve"</formula>
    </cfRule>
  </conditionalFormatting>
  <conditionalFormatting sqref="N15">
    <cfRule type="cellIs" dxfId="483" priority="73" operator="equal">
      <formula>"Extremo"</formula>
    </cfRule>
    <cfRule type="cellIs" dxfId="482" priority="74" operator="equal">
      <formula>"Alto"</formula>
    </cfRule>
    <cfRule type="cellIs" dxfId="481" priority="75" operator="equal">
      <formula>"Moderado"</formula>
    </cfRule>
    <cfRule type="cellIs" dxfId="480" priority="76" operator="equal">
      <formula>"Bajo"</formula>
    </cfRule>
  </conditionalFormatting>
  <conditionalFormatting sqref="N17">
    <cfRule type="cellIs" dxfId="479" priority="64" operator="equal">
      <formula>"Extremo"</formula>
    </cfRule>
    <cfRule type="cellIs" dxfId="478" priority="65" operator="equal">
      <formula>"Alto"</formula>
    </cfRule>
    <cfRule type="cellIs" dxfId="477" priority="66" operator="equal">
      <formula>"Moderado"</formula>
    </cfRule>
    <cfRule type="cellIs" dxfId="476" priority="67" operator="equal">
      <formula>"Bajo"</formula>
    </cfRule>
  </conditionalFormatting>
  <conditionalFormatting sqref="Z15:Z18">
    <cfRule type="cellIs" dxfId="475" priority="97" operator="equal">
      <formula>"Muy Alta"</formula>
    </cfRule>
    <cfRule type="cellIs" dxfId="474" priority="98" operator="equal">
      <formula>"Alta"</formula>
    </cfRule>
    <cfRule type="cellIs" dxfId="473" priority="99" operator="equal">
      <formula>"Media"</formula>
    </cfRule>
    <cfRule type="cellIs" dxfId="472" priority="100" operator="equal">
      <formula>"Baja"</formula>
    </cfRule>
    <cfRule type="cellIs" dxfId="471" priority="101" operator="equal">
      <formula>"Muy Baja"</formula>
    </cfRule>
  </conditionalFormatting>
  <conditionalFormatting sqref="AB15:AB18">
    <cfRule type="cellIs" dxfId="470" priority="92" operator="equal">
      <formula>"Catastrófico"</formula>
    </cfRule>
    <cfRule type="cellIs" dxfId="469" priority="93" operator="equal">
      <formula>"Mayor"</formula>
    </cfRule>
    <cfRule type="cellIs" dxfId="468" priority="94" operator="equal">
      <formula>"Moderado"</formula>
    </cfRule>
    <cfRule type="cellIs" dxfId="467" priority="95" operator="equal">
      <formula>"Menor"</formula>
    </cfRule>
    <cfRule type="cellIs" dxfId="466" priority="96" operator="equal">
      <formula>"Leve"</formula>
    </cfRule>
  </conditionalFormatting>
  <conditionalFormatting sqref="AD15:AD18">
    <cfRule type="cellIs" dxfId="465" priority="88" operator="equal">
      <formula>"Extremo"</formula>
    </cfRule>
    <cfRule type="cellIs" dxfId="464" priority="89" operator="equal">
      <formula>"Alto"</formula>
    </cfRule>
    <cfRule type="cellIs" dxfId="463" priority="90" operator="equal">
      <formula>"Moderado"</formula>
    </cfRule>
    <cfRule type="cellIs" dxfId="462" priority="91" operator="equal">
      <formula>"Bajo"</formula>
    </cfRule>
  </conditionalFormatting>
  <dataValidations count="2">
    <dataValidation type="list" allowBlank="1" showInputMessage="1" showErrorMessage="1" sqref="B15:B18" xr:uid="{68C7A34B-721B-45A8-ADE8-F56C6A4632DC}">
      <formula1>$C$25:$C$30</formula1>
    </dataValidation>
    <dataValidation type="list" allowBlank="1" showInputMessage="1" showErrorMessage="1" sqref="F15:F18" xr:uid="{26CDB435-B84C-4685-A8BA-8475F36D6460}">
      <formula1>$E$26:$E$34</formula1>
    </dataValidation>
  </dataValidations>
  <pageMargins left="0.7" right="0.7" top="0.75" bottom="0.75" header="0.3" footer="0.3"/>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CEA8E-A245-477A-B7CA-C47110E0C531}">
  <dimension ref="A1:AL72"/>
  <sheetViews>
    <sheetView zoomScale="90" zoomScaleNormal="90" workbookViewId="0">
      <selection sqref="A1:C4"/>
    </sheetView>
  </sheetViews>
  <sheetFormatPr baseColWidth="10" defaultRowHeight="14.4" x14ac:dyDescent="0.3"/>
  <cols>
    <col min="5" max="5" width="35.44140625" customWidth="1"/>
    <col min="16" max="16" width="32.5546875" customWidth="1"/>
  </cols>
  <sheetData>
    <row r="1" spans="1:38" x14ac:dyDescent="0.3">
      <c r="A1" s="762" t="s">
        <v>1259</v>
      </c>
      <c r="B1" s="763"/>
      <c r="C1" s="764"/>
      <c r="D1" s="771" t="s">
        <v>1276</v>
      </c>
      <c r="E1" s="772"/>
      <c r="F1" s="772"/>
      <c r="G1" s="772"/>
      <c r="H1" s="772"/>
      <c r="I1" s="772"/>
      <c r="J1" s="772"/>
      <c r="K1" s="772"/>
      <c r="L1" s="772"/>
      <c r="M1" s="772"/>
      <c r="N1" s="772"/>
      <c r="O1" s="772"/>
      <c r="P1" s="772"/>
      <c r="Q1" s="772"/>
      <c r="R1" s="772"/>
      <c r="S1" s="772"/>
      <c r="T1" s="772"/>
      <c r="U1" s="772"/>
      <c r="V1" s="772"/>
      <c r="W1" s="772"/>
      <c r="X1" s="772"/>
      <c r="Y1" s="772"/>
      <c r="Z1" s="772"/>
      <c r="AA1" s="772"/>
      <c r="AB1" s="772"/>
      <c r="AC1" s="772"/>
      <c r="AD1" s="772"/>
      <c r="AE1" s="772"/>
      <c r="AF1" s="772"/>
      <c r="AG1" s="772"/>
      <c r="AH1" s="772"/>
      <c r="AI1" s="772"/>
      <c r="AJ1" s="772"/>
      <c r="AK1" s="773"/>
    </row>
    <row r="2" spans="1:38" x14ac:dyDescent="0.3">
      <c r="A2" s="765"/>
      <c r="B2" s="766"/>
      <c r="C2" s="767"/>
      <c r="D2" s="774"/>
      <c r="E2" s="775"/>
      <c r="F2" s="775"/>
      <c r="G2" s="775"/>
      <c r="H2" s="775"/>
      <c r="I2" s="775"/>
      <c r="J2" s="775"/>
      <c r="K2" s="775"/>
      <c r="L2" s="775"/>
      <c r="M2" s="775"/>
      <c r="N2" s="775"/>
      <c r="O2" s="775"/>
      <c r="P2" s="775"/>
      <c r="Q2" s="775"/>
      <c r="R2" s="775"/>
      <c r="S2" s="775"/>
      <c r="T2" s="775"/>
      <c r="U2" s="775"/>
      <c r="V2" s="775"/>
      <c r="W2" s="775"/>
      <c r="X2" s="775"/>
      <c r="Y2" s="775"/>
      <c r="Z2" s="775"/>
      <c r="AA2" s="775"/>
      <c r="AB2" s="775"/>
      <c r="AC2" s="775"/>
      <c r="AD2" s="775"/>
      <c r="AE2" s="775"/>
      <c r="AF2" s="775"/>
      <c r="AG2" s="775"/>
      <c r="AH2" s="775"/>
      <c r="AI2" s="775"/>
      <c r="AJ2" s="775"/>
      <c r="AK2" s="776"/>
    </row>
    <row r="3" spans="1:38" x14ac:dyDescent="0.3">
      <c r="A3" s="765"/>
      <c r="B3" s="766"/>
      <c r="C3" s="767"/>
      <c r="D3" s="774"/>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I3" s="775"/>
      <c r="AJ3" s="775"/>
      <c r="AK3" s="776"/>
    </row>
    <row r="4" spans="1:38" ht="15" thickBot="1" x14ac:dyDescent="0.35">
      <c r="A4" s="768"/>
      <c r="B4" s="769"/>
      <c r="C4" s="770"/>
      <c r="D4" s="777"/>
      <c r="E4" s="778"/>
      <c r="F4" s="778"/>
      <c r="G4" s="778"/>
      <c r="H4" s="778"/>
      <c r="I4" s="778"/>
      <c r="J4" s="778"/>
      <c r="K4" s="778"/>
      <c r="L4" s="778"/>
      <c r="M4" s="778"/>
      <c r="N4" s="778"/>
      <c r="O4" s="778"/>
      <c r="P4" s="778"/>
      <c r="Q4" s="778"/>
      <c r="R4" s="778"/>
      <c r="S4" s="778"/>
      <c r="T4" s="778"/>
      <c r="U4" s="778"/>
      <c r="V4" s="778"/>
      <c r="W4" s="778"/>
      <c r="X4" s="778"/>
      <c r="Y4" s="778"/>
      <c r="Z4" s="778"/>
      <c r="AA4" s="778"/>
      <c r="AB4" s="778"/>
      <c r="AC4" s="778"/>
      <c r="AD4" s="778"/>
      <c r="AE4" s="778"/>
      <c r="AF4" s="778"/>
      <c r="AG4" s="778"/>
      <c r="AH4" s="778"/>
      <c r="AI4" s="778"/>
      <c r="AJ4" s="778"/>
      <c r="AK4" s="779"/>
    </row>
    <row r="6" spans="1:38" ht="18" x14ac:dyDescent="0.3">
      <c r="A6" s="812" t="s">
        <v>1278</v>
      </c>
      <c r="B6" s="813"/>
      <c r="C6" s="813"/>
      <c r="D6" s="813"/>
      <c r="E6" s="813"/>
      <c r="F6" s="813"/>
      <c r="G6" s="813"/>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52"/>
    </row>
    <row r="7" spans="1:38" ht="23.4" x14ac:dyDescent="0.3">
      <c r="A7" s="520" t="s">
        <v>8</v>
      </c>
      <c r="B7" s="520"/>
      <c r="C7" s="538" t="s">
        <v>1277</v>
      </c>
      <c r="D7" s="538"/>
      <c r="E7" s="538"/>
      <c r="F7" s="538"/>
      <c r="G7" s="538"/>
      <c r="H7" s="520" t="s">
        <v>10</v>
      </c>
      <c r="I7" s="520"/>
      <c r="J7" s="538" t="s">
        <v>979</v>
      </c>
      <c r="K7" s="538"/>
      <c r="L7" s="538"/>
      <c r="M7" s="538"/>
      <c r="N7" s="538"/>
      <c r="O7" s="520" t="s">
        <v>12</v>
      </c>
      <c r="P7" s="520"/>
      <c r="Q7" s="825" t="s">
        <v>980</v>
      </c>
      <c r="R7" s="826"/>
      <c r="S7" s="826"/>
      <c r="T7" s="826"/>
      <c r="U7" s="826"/>
      <c r="V7" s="826"/>
      <c r="W7" s="826"/>
      <c r="X7" s="826"/>
      <c r="Y7" s="826"/>
      <c r="Z7" s="826"/>
      <c r="AA7" s="826"/>
      <c r="AB7" s="826"/>
      <c r="AC7" s="826"/>
      <c r="AD7" s="826"/>
      <c r="AE7" s="827"/>
      <c r="AF7" s="55" t="s">
        <v>14</v>
      </c>
      <c r="AG7" s="824" t="s">
        <v>981</v>
      </c>
      <c r="AH7" s="824"/>
      <c r="AI7" s="824"/>
      <c r="AJ7" s="824"/>
      <c r="AK7" s="824"/>
      <c r="AL7" s="52"/>
    </row>
    <row r="8" spans="1:38" x14ac:dyDescent="0.3">
      <c r="A8" s="514" t="s">
        <v>16</v>
      </c>
      <c r="B8" s="514"/>
      <c r="C8" s="514"/>
      <c r="D8" s="514"/>
      <c r="E8" s="514"/>
      <c r="F8" s="514"/>
      <c r="G8" s="514"/>
      <c r="H8" s="498" t="s">
        <v>17</v>
      </c>
      <c r="I8" s="498"/>
      <c r="J8" s="498"/>
      <c r="K8" s="498"/>
      <c r="L8" s="498"/>
      <c r="M8" s="498"/>
      <c r="N8" s="498"/>
      <c r="O8" s="517" t="s">
        <v>18</v>
      </c>
      <c r="P8" s="517"/>
      <c r="Q8" s="517"/>
      <c r="R8" s="517"/>
      <c r="S8" s="517"/>
      <c r="T8" s="517"/>
      <c r="U8" s="517"/>
      <c r="V8" s="517"/>
      <c r="W8" s="517"/>
      <c r="X8" s="517"/>
      <c r="Y8" s="518" t="s">
        <v>19</v>
      </c>
      <c r="Z8" s="518"/>
      <c r="AA8" s="518"/>
      <c r="AB8" s="518"/>
      <c r="AC8" s="518"/>
      <c r="AD8" s="518"/>
      <c r="AE8" s="518"/>
      <c r="AF8" s="519" t="s">
        <v>20</v>
      </c>
      <c r="AG8" s="519"/>
      <c r="AH8" s="519"/>
      <c r="AI8" s="519"/>
      <c r="AJ8" s="519"/>
      <c r="AK8" s="519"/>
      <c r="AL8" s="52"/>
    </row>
    <row r="9" spans="1:38" x14ac:dyDescent="0.3">
      <c r="A9" s="513" t="s">
        <v>21</v>
      </c>
      <c r="B9" s="514" t="s">
        <v>22</v>
      </c>
      <c r="C9" s="509" t="s">
        <v>23</v>
      </c>
      <c r="D9" s="509" t="s">
        <v>24</v>
      </c>
      <c r="E9" s="514" t="s">
        <v>25</v>
      </c>
      <c r="F9" s="509" t="s">
        <v>26</v>
      </c>
      <c r="G9" s="509" t="s">
        <v>27</v>
      </c>
      <c r="H9" s="500" t="s">
        <v>28</v>
      </c>
      <c r="I9" s="498" t="s">
        <v>29</v>
      </c>
      <c r="J9" s="500" t="s">
        <v>30</v>
      </c>
      <c r="K9" s="500" t="s">
        <v>31</v>
      </c>
      <c r="L9" s="500" t="s">
        <v>32</v>
      </c>
      <c r="M9" s="498" t="s">
        <v>29</v>
      </c>
      <c r="N9" s="500" t="s">
        <v>33</v>
      </c>
      <c r="O9" s="505" t="s">
        <v>34</v>
      </c>
      <c r="P9" s="496" t="s">
        <v>35</v>
      </c>
      <c r="Q9" s="507" t="s">
        <v>36</v>
      </c>
      <c r="R9" s="496" t="s">
        <v>37</v>
      </c>
      <c r="S9" s="496" t="s">
        <v>38</v>
      </c>
      <c r="T9" s="496"/>
      <c r="U9" s="496"/>
      <c r="V9" s="496"/>
      <c r="W9" s="496"/>
      <c r="X9" s="496"/>
      <c r="Y9" s="495" t="s">
        <v>39</v>
      </c>
      <c r="Z9" s="495" t="s">
        <v>40</v>
      </c>
      <c r="AA9" s="495" t="s">
        <v>29</v>
      </c>
      <c r="AB9" s="495" t="s">
        <v>41</v>
      </c>
      <c r="AC9" s="495" t="s">
        <v>29</v>
      </c>
      <c r="AD9" s="495" t="s">
        <v>42</v>
      </c>
      <c r="AE9" s="495" t="s">
        <v>43</v>
      </c>
      <c r="AF9" s="494" t="s">
        <v>20</v>
      </c>
      <c r="AG9" s="494" t="s">
        <v>44</v>
      </c>
      <c r="AH9" s="494" t="s">
        <v>45</v>
      </c>
      <c r="AI9" s="494" t="s">
        <v>46</v>
      </c>
      <c r="AJ9" s="494" t="s">
        <v>47</v>
      </c>
      <c r="AK9" s="494" t="s">
        <v>48</v>
      </c>
      <c r="AL9" s="52"/>
    </row>
    <row r="10" spans="1:38" ht="69.599999999999994" x14ac:dyDescent="0.3">
      <c r="A10" s="823"/>
      <c r="B10" s="515"/>
      <c r="C10" s="510"/>
      <c r="D10" s="510"/>
      <c r="E10" s="515"/>
      <c r="F10" s="510"/>
      <c r="G10" s="510"/>
      <c r="H10" s="501"/>
      <c r="I10" s="499"/>
      <c r="J10" s="501"/>
      <c r="K10" s="501"/>
      <c r="L10" s="499"/>
      <c r="M10" s="499"/>
      <c r="N10" s="501"/>
      <c r="O10" s="506"/>
      <c r="P10" s="507"/>
      <c r="Q10" s="828"/>
      <c r="R10" s="507"/>
      <c r="S10" s="300" t="s">
        <v>49</v>
      </c>
      <c r="T10" s="300" t="s">
        <v>50</v>
      </c>
      <c r="U10" s="300" t="s">
        <v>51</v>
      </c>
      <c r="V10" s="300" t="s">
        <v>52</v>
      </c>
      <c r="W10" s="300" t="s">
        <v>53</v>
      </c>
      <c r="X10" s="300" t="s">
        <v>54</v>
      </c>
      <c r="Y10" s="822"/>
      <c r="Z10" s="822"/>
      <c r="AA10" s="822"/>
      <c r="AB10" s="822"/>
      <c r="AC10" s="822"/>
      <c r="AD10" s="822"/>
      <c r="AE10" s="822"/>
      <c r="AF10" s="821"/>
      <c r="AG10" s="821"/>
      <c r="AH10" s="821"/>
      <c r="AI10" s="821"/>
      <c r="AJ10" s="821"/>
      <c r="AK10" s="821"/>
      <c r="AL10" s="103"/>
    </row>
    <row r="11" spans="1:38" ht="165.6" x14ac:dyDescent="0.3">
      <c r="A11" s="57">
        <v>1</v>
      </c>
      <c r="B11" s="138" t="s">
        <v>55</v>
      </c>
      <c r="C11" s="205" t="s">
        <v>982</v>
      </c>
      <c r="D11" s="205" t="s">
        <v>983</v>
      </c>
      <c r="E11" s="301" t="s">
        <v>984</v>
      </c>
      <c r="F11" s="138" t="s">
        <v>131</v>
      </c>
      <c r="G11" s="109">
        <v>1</v>
      </c>
      <c r="H11" s="207" t="str">
        <f t="shared" ref="H11:H16" si="0">IF(G11&lt;=0,"",IF(G11&lt;=2,"Muy Baja",IF(G11&lt;=24,"Baja",IF(G11&lt;=500,"Media",IF(G11&lt;=5000,"Alta","Muy Alta")))))</f>
        <v>Muy Baja</v>
      </c>
      <c r="I11" s="208">
        <f t="shared" ref="I11:I16" si="1">IF(H11="","",IF(H11="Muy Baja",0.2,IF(H11="Baja",0.4,IF(H11="Media",0.6,IF(H11="Alta",0.8,IF(H11="Muy Alta",1,))))))</f>
        <v>0.2</v>
      </c>
      <c r="J11" s="209" t="s">
        <v>198</v>
      </c>
      <c r="K11" s="208" t="str">
        <f>IF(NOT(ISERROR(MATCH(J11,'[23]Tabla Impacto'!$B$221:$B$223,0))),'[23]Tabla Impacto'!$F$223&amp;"Por favor no seleccionar los criterios de impacto(Afectación Económica o presupuestal y Pérdida Reputacional)",J11)</f>
        <v xml:space="preserve">     El riesgo afecta la imagen de de la entidad con efecto publicitario sostenido a nivel de sector administrativo, nivel departamental o municipal</v>
      </c>
      <c r="L11" s="207" t="str">
        <f>IF(OR(K11='[23]Tabla Impacto'!$C$11,K11='[23]Tabla Impacto'!$D$11),"Leve",IF(OR(K11='[23]Tabla Impacto'!$C$12,K11='[23]Tabla Impacto'!$D$12),"Menor",IF(OR(K11='[23]Tabla Impacto'!$C$13,K11='[23]Tabla Impacto'!$D$13),"Moderado",IF(OR(K11='[23]Tabla Impacto'!$C$14,K11='[23]Tabla Impacto'!$D$14),"Mayor",IF(OR(K11='[23]Tabla Impacto'!$C$15,K11='[23]Tabla Impacto'!$D$15),"Catastrófico","")))))</f>
        <v>Mayor</v>
      </c>
      <c r="M11" s="208">
        <f t="shared" ref="M11:M16" si="2">IF(L11="","",IF(L11="Leve",0.2,IF(L11="Menor",0.4,IF(L11="Moderado",0.6,IF(L11="Mayor",0.8,IF(L11="Catastrófico",1,))))))</f>
        <v>0.8</v>
      </c>
      <c r="N11" s="225" t="str">
        <f t="shared" ref="N11:N16" si="3">IF(OR(AND(H11="Muy Baja",L11="Leve"),AND(H11="Muy Baja",L11="Menor"),AND(H11="Baja",L11="Leve")),"Bajo",IF(OR(AND(H11="Muy baja",L11="Moderado"),AND(H11="Baja",L11="Menor"),AND(H11="Baja",L11="Moderado"),AND(H11="Media",L11="Leve"),AND(H11="Media",L11="Menor"),AND(H11="Media",L11="Moderado"),AND(H11="Alta",L11="Leve"),AND(H11="Alta",L11="Menor")),"Moderado",IF(OR(AND(H11="Muy Baja",L11="Mayor"),AND(H11="Baja",L11="Mayor"),AND(H11="Media",L11="Mayor"),AND(H11="Alta",L11="Moderado"),AND(H11="Alta",L11="Mayor"),AND(H11="Muy Alta",L11="Leve"),AND(H11="Muy Alta",L11="Menor"),AND(H11="Muy Alta",L11="Moderado"),AND(H11="Muy Alta",L11="Mayor")),"Alto",IF(OR(AND(H11="Muy Baja",L11="Catastrófico"),AND(H11="Baja",L11="Catastrófico"),AND(H11="Media",L11="Catastrófico"),AND(H11="Alta",L11="Catastrófico"),AND(H11="Muy Alta",L11="Catastrófico")),"Extremo",""))))</f>
        <v>Alto</v>
      </c>
      <c r="O11" s="57">
        <v>1</v>
      </c>
      <c r="P11" s="122" t="s">
        <v>985</v>
      </c>
      <c r="Q11" s="126" t="s">
        <v>986</v>
      </c>
      <c r="R11" s="60" t="str">
        <f t="shared" ref="R11:R17" si="4">IF(OR(S11="Preventivo",S11="Detectivo"),"Probabilidad",IF(S11="Correctivo","Impacto",""))</f>
        <v>Probabilidad</v>
      </c>
      <c r="S11" s="61" t="s">
        <v>63</v>
      </c>
      <c r="T11" s="61" t="s">
        <v>360</v>
      </c>
      <c r="U11" s="62" t="str">
        <f t="shared" ref="U11:U16" si="5">IF(AND(S11="Preventivo",T11="Automático"),"50%",IF(AND(S11="Preventivo",T11="Manual"),"40%",IF(AND(S11="Detectivo",T11="Automático"),"40%",IF(AND(S11="Detectivo",T11="Manual"),"30%",IF(AND(S11="Correctivo",T11="Automático"),"35%",IF(AND(S11="Correctivo",T11="Manual"),"25%",""))))))</f>
        <v>50%</v>
      </c>
      <c r="V11" s="61" t="s">
        <v>65</v>
      </c>
      <c r="W11" s="61" t="s">
        <v>66</v>
      </c>
      <c r="X11" s="61" t="s">
        <v>67</v>
      </c>
      <c r="Y11" s="105">
        <f t="shared" ref="Y11:Y16" si="6">IFERROR(IF(R11="Probabilidad",(I11-(+I11*U11)),IF(R11="Impacto",I11,"")),"")</f>
        <v>0.1</v>
      </c>
      <c r="Z11" s="64" t="str">
        <f t="shared" ref="Z11:Z16" si="7">IFERROR(IF(Y11="","",IF(Y11&lt;=0.2,"Muy Baja",IF(Y11&lt;=0.4,"Baja",IF(Y11&lt;=0.6,"Media",IF(Y11&lt;=0.8,"Alta","Muy Alta"))))),"")</f>
        <v>Muy Baja</v>
      </c>
      <c r="AA11" s="62">
        <f t="shared" ref="AA11:AA16" si="8">+Y11</f>
        <v>0.1</v>
      </c>
      <c r="AB11" s="64" t="str">
        <f t="shared" ref="AB11:AB16" si="9">IFERROR(IF(AC11="","",IF(AC11&lt;=0.2,"Leve",IF(AC11&lt;=0.4,"Menor",IF(AC11&lt;=0.6,"Moderado",IF(AC11&lt;=0.8,"Mayor","Catastrófico"))))),"")</f>
        <v>Mayor</v>
      </c>
      <c r="AC11" s="62">
        <f t="shared" ref="AC11:AC16" si="10">IFERROR(IF(R11="Impacto",(M11-(+M11*U11)),IF(R11="Probabilidad",M11,"")),"")</f>
        <v>0.8</v>
      </c>
      <c r="AD11" s="65" t="str">
        <f t="shared" ref="AD11:AD16" si="11">IFERROR(IF(OR(AND(Z11="Muy Baja",AB11="Leve"),AND(Z11="Muy Baja",AB11="Menor"),AND(Z11="Baja",AB11="Leve")),"Bajo",IF(OR(AND(Z11="Muy baja",AB11="Moderado"),AND(Z11="Baja",AB11="Menor"),AND(Z11="Baja",AB11="Moderado"),AND(Z11="Media",AB11="Leve"),AND(Z11="Media",AB11="Menor"),AND(Z11="Media",AB11="Moderado"),AND(Z11="Alta",AB11="Leve"),AND(Z11="Alta",AB11="Menor")),"Moderado",IF(OR(AND(Z11="Muy Baja",AB11="Mayor"),AND(Z11="Baja",AB11="Mayor"),AND(Z11="Media",AB11="Mayor"),AND(Z11="Alta",AB11="Moderado"),AND(Z11="Alta",AB11="Mayor"),AND(Z11="Muy Alta",AB11="Leve"),AND(Z11="Muy Alta",AB11="Menor"),AND(Z11="Muy Alta",AB11="Moderado"),AND(Z11="Muy Alta",AB11="Mayor")),"Alto",IF(OR(AND(Z11="Muy Baja",AB11="Catastrófico"),AND(Z11="Baja",AB11="Catastrófico"),AND(Z11="Media",AB11="Catastrófico"),AND(Z11="Alta",AB11="Catastrófico"),AND(Z11="Muy Alta",AB11="Catastrófico")),"Extremo","")))),"")</f>
        <v>Alto</v>
      </c>
      <c r="AE11" s="61" t="s">
        <v>68</v>
      </c>
      <c r="AF11" s="138" t="s">
        <v>987</v>
      </c>
      <c r="AG11" s="138" t="s">
        <v>988</v>
      </c>
      <c r="AH11" s="107">
        <v>46113</v>
      </c>
      <c r="AI11" s="107">
        <v>46388</v>
      </c>
      <c r="AJ11" s="112" t="s">
        <v>989</v>
      </c>
      <c r="AK11" s="109" t="s">
        <v>74</v>
      </c>
      <c r="AL11" s="110"/>
    </row>
    <row r="12" spans="1:38" ht="165.6" x14ac:dyDescent="0.3">
      <c r="A12" s="71">
        <v>2</v>
      </c>
      <c r="B12" s="138" t="s">
        <v>89</v>
      </c>
      <c r="C12" s="284" t="s">
        <v>990</v>
      </c>
      <c r="D12" s="284" t="s">
        <v>991</v>
      </c>
      <c r="E12" s="285" t="s">
        <v>992</v>
      </c>
      <c r="F12" s="302" t="s">
        <v>154</v>
      </c>
      <c r="G12" s="286">
        <v>200</v>
      </c>
      <c r="H12" s="303" t="str">
        <f t="shared" si="0"/>
        <v>Media</v>
      </c>
      <c r="I12" s="292">
        <f t="shared" si="1"/>
        <v>0.6</v>
      </c>
      <c r="J12" s="304" t="s">
        <v>198</v>
      </c>
      <c r="K12" s="292" t="str">
        <f>IF(NOT(ISERROR(MATCH(J12,'[23]Tabla Impacto'!$B$221:$B$223,0))),'[23]Tabla Impacto'!$F$223&amp;"Por favor no seleccionar los criterios de impacto(Afectación Económica o presupuestal y Pérdida Reputacional)",J12)</f>
        <v xml:space="preserve">     El riesgo afecta la imagen de de la entidad con efecto publicitario sostenido a nivel de sector administrativo, nivel departamental o municipal</v>
      </c>
      <c r="L12" s="303" t="str">
        <f>IF(OR(K12='[23]Tabla Impacto'!$C$11,K12='[23]Tabla Impacto'!$D$11),"Leve",IF(OR(K12='[23]Tabla Impacto'!$C$12,K12='[23]Tabla Impacto'!$D$12),"Menor",IF(OR(K12='[23]Tabla Impacto'!$C$13,K12='[23]Tabla Impacto'!$D$13),"Moderado",IF(OR(K12='[23]Tabla Impacto'!$C$14,K12='[23]Tabla Impacto'!$D$14),"Mayor",IF(OR(K12='[23]Tabla Impacto'!$C$15,K12='[23]Tabla Impacto'!$D$15),"Catastrófico","")))))</f>
        <v>Mayor</v>
      </c>
      <c r="M12" s="292">
        <f t="shared" si="2"/>
        <v>0.8</v>
      </c>
      <c r="N12" s="305" t="str">
        <f t="shared" si="3"/>
        <v>Alto</v>
      </c>
      <c r="O12" s="71">
        <v>1</v>
      </c>
      <c r="P12" s="122" t="s">
        <v>993</v>
      </c>
      <c r="Q12" s="126" t="s">
        <v>994</v>
      </c>
      <c r="R12" s="60" t="str">
        <f t="shared" si="4"/>
        <v>Probabilidad</v>
      </c>
      <c r="S12" s="228" t="s">
        <v>63</v>
      </c>
      <c r="T12" s="228" t="s">
        <v>64</v>
      </c>
      <c r="U12" s="229" t="str">
        <f t="shared" si="5"/>
        <v>40%</v>
      </c>
      <c r="V12" s="228" t="s">
        <v>65</v>
      </c>
      <c r="W12" s="228" t="s">
        <v>66</v>
      </c>
      <c r="X12" s="228" t="s">
        <v>67</v>
      </c>
      <c r="Y12" s="230">
        <f t="shared" si="6"/>
        <v>0.36</v>
      </c>
      <c r="Z12" s="231" t="str">
        <f t="shared" si="7"/>
        <v>Baja</v>
      </c>
      <c r="AA12" s="229">
        <f t="shared" si="8"/>
        <v>0.36</v>
      </c>
      <c r="AB12" s="231" t="str">
        <f t="shared" si="9"/>
        <v>Mayor</v>
      </c>
      <c r="AC12" s="229">
        <f t="shared" si="10"/>
        <v>0.8</v>
      </c>
      <c r="AD12" s="232" t="str">
        <f t="shared" si="11"/>
        <v>Alto</v>
      </c>
      <c r="AE12" s="228" t="s">
        <v>68</v>
      </c>
      <c r="AF12" s="66" t="s">
        <v>995</v>
      </c>
      <c r="AG12" s="66" t="s">
        <v>988</v>
      </c>
      <c r="AH12" s="107">
        <v>46113</v>
      </c>
      <c r="AI12" s="306">
        <v>46204</v>
      </c>
      <c r="AJ12" s="66" t="s">
        <v>996</v>
      </c>
      <c r="AK12" s="109" t="s">
        <v>74</v>
      </c>
      <c r="AL12" s="52"/>
    </row>
    <row r="13" spans="1:38" ht="138" x14ac:dyDescent="0.3">
      <c r="A13" s="57">
        <v>3</v>
      </c>
      <c r="B13" s="138" t="s">
        <v>89</v>
      </c>
      <c r="C13" s="205" t="s">
        <v>997</v>
      </c>
      <c r="D13" s="205" t="s">
        <v>998</v>
      </c>
      <c r="E13" s="206" t="s">
        <v>999</v>
      </c>
      <c r="F13" s="138" t="s">
        <v>59</v>
      </c>
      <c r="G13" s="109">
        <v>12</v>
      </c>
      <c r="H13" s="207" t="str">
        <f t="shared" si="0"/>
        <v>Baja</v>
      </c>
      <c r="I13" s="208">
        <f t="shared" si="1"/>
        <v>0.4</v>
      </c>
      <c r="J13" s="209" t="s">
        <v>142</v>
      </c>
      <c r="K13" s="208" t="str">
        <f>IF(NOT(ISERROR(MATCH(J13,'[24]Tabla Impacto'!$B$221:$B$223,0))),'[24]Tabla Impacto'!$F$223&amp;"Por favor no seleccionar los criterios de impacto(Afectación Económica o presupuestal y Pérdida Reputacional)",J13)</f>
        <v xml:space="preserve">     El riesgo afecta la imagen de la entidad con algunos usuarios de relevancia frente al logro de los objetivos</v>
      </c>
      <c r="L13" s="207" t="str">
        <f>IF(OR(K13='[24]Tabla Impacto'!$C$11,K13='[24]Tabla Impacto'!$D$11),"Leve",IF(OR(K13='[24]Tabla Impacto'!$C$12,K13='[24]Tabla Impacto'!$D$12),"Menor",IF(OR(K13='[24]Tabla Impacto'!$C$13,K13='[24]Tabla Impacto'!$D$13),"Moderado",IF(OR(K13='[24]Tabla Impacto'!$C$14,K13='[24]Tabla Impacto'!$D$14),"Mayor",IF(OR(K13='[24]Tabla Impacto'!$C$15,K13='[24]Tabla Impacto'!$D$15),"Catastrófico","")))))</f>
        <v>Moderado</v>
      </c>
      <c r="M13" s="208">
        <f t="shared" si="2"/>
        <v>0.6</v>
      </c>
      <c r="N13" s="225" t="str">
        <f t="shared" si="3"/>
        <v>Moderado</v>
      </c>
      <c r="O13" s="57">
        <v>1</v>
      </c>
      <c r="P13" s="66" t="s">
        <v>1000</v>
      </c>
      <c r="Q13" s="66" t="s">
        <v>1001</v>
      </c>
      <c r="R13" s="60" t="str">
        <f t="shared" si="4"/>
        <v>Impacto</v>
      </c>
      <c r="S13" s="61" t="s">
        <v>219</v>
      </c>
      <c r="T13" s="61" t="s">
        <v>64</v>
      </c>
      <c r="U13" s="62" t="str">
        <f t="shared" si="5"/>
        <v>25%</v>
      </c>
      <c r="V13" s="61" t="s">
        <v>65</v>
      </c>
      <c r="W13" s="61" t="s">
        <v>66</v>
      </c>
      <c r="X13" s="61" t="s">
        <v>67</v>
      </c>
      <c r="Y13" s="105">
        <f t="shared" si="6"/>
        <v>0.4</v>
      </c>
      <c r="Z13" s="64" t="str">
        <f t="shared" si="7"/>
        <v>Baja</v>
      </c>
      <c r="AA13" s="62">
        <f t="shared" si="8"/>
        <v>0.4</v>
      </c>
      <c r="AB13" s="64" t="str">
        <f t="shared" si="9"/>
        <v>Moderado</v>
      </c>
      <c r="AC13" s="62">
        <f t="shared" si="10"/>
        <v>0.44999999999999996</v>
      </c>
      <c r="AD13" s="65" t="str">
        <f t="shared" si="11"/>
        <v>Moderado</v>
      </c>
      <c r="AE13" s="61" t="s">
        <v>149</v>
      </c>
      <c r="AF13" s="66" t="s">
        <v>1002</v>
      </c>
      <c r="AG13" s="66" t="s">
        <v>1003</v>
      </c>
      <c r="AH13" s="306">
        <v>46172</v>
      </c>
      <c r="AI13" s="306">
        <v>46264</v>
      </c>
      <c r="AJ13" s="66" t="s">
        <v>280</v>
      </c>
      <c r="AK13" s="109" t="s">
        <v>74</v>
      </c>
      <c r="AL13" s="110"/>
    </row>
    <row r="14" spans="1:38" ht="138" x14ac:dyDescent="0.3">
      <c r="A14" s="57">
        <v>4</v>
      </c>
      <c r="B14" s="138" t="s">
        <v>227</v>
      </c>
      <c r="C14" s="205" t="s">
        <v>1004</v>
      </c>
      <c r="D14" s="205" t="s">
        <v>1005</v>
      </c>
      <c r="E14" s="206" t="s">
        <v>1006</v>
      </c>
      <c r="F14" s="138" t="s">
        <v>315</v>
      </c>
      <c r="G14" s="109">
        <v>52</v>
      </c>
      <c r="H14" s="303" t="str">
        <f t="shared" si="0"/>
        <v>Media</v>
      </c>
      <c r="I14" s="292">
        <f t="shared" si="1"/>
        <v>0.6</v>
      </c>
      <c r="J14" s="209" t="s">
        <v>142</v>
      </c>
      <c r="K14" s="292" t="str">
        <f>IF(NOT(ISERROR(MATCH(J14,'[23]Tabla Impacto'!$B$221:$B$223,0))),'[23]Tabla Impacto'!$F$223&amp;"Por favor no seleccionar los criterios de impacto(Afectación Económica o presupuestal y Pérdida Reputacional)",J14)</f>
        <v xml:space="preserve">     El riesgo afecta la imagen de la entidad con algunos usuarios de relevancia frente al logro de los objetivos</v>
      </c>
      <c r="L14" s="303" t="str">
        <f>IF(OR(K14='[23]Tabla Impacto'!$C$11,K14='[23]Tabla Impacto'!$D$11),"Leve",IF(OR(K14='[23]Tabla Impacto'!$C$12,K14='[23]Tabla Impacto'!$D$12),"Menor",IF(OR(K14='[23]Tabla Impacto'!$C$13,K14='[23]Tabla Impacto'!$D$13),"Moderado",IF(OR(K14='[23]Tabla Impacto'!$C$14,K14='[23]Tabla Impacto'!$D$14),"Mayor",IF(OR(K14='[23]Tabla Impacto'!$C$15,K14='[23]Tabla Impacto'!$D$15),"Catastrófico","")))))</f>
        <v>Moderado</v>
      </c>
      <c r="M14" s="292">
        <f t="shared" si="2"/>
        <v>0.6</v>
      </c>
      <c r="N14" s="305" t="str">
        <f t="shared" si="3"/>
        <v>Moderado</v>
      </c>
      <c r="O14" s="71">
        <v>1</v>
      </c>
      <c r="P14" s="66" t="s">
        <v>1007</v>
      </c>
      <c r="Q14" s="66" t="s">
        <v>1008</v>
      </c>
      <c r="R14" s="60" t="str">
        <f t="shared" si="4"/>
        <v>Probabilidad</v>
      </c>
      <c r="S14" s="61" t="s">
        <v>63</v>
      </c>
      <c r="T14" s="61" t="s">
        <v>64</v>
      </c>
      <c r="U14" s="62" t="str">
        <f t="shared" si="5"/>
        <v>40%</v>
      </c>
      <c r="V14" s="61" t="s">
        <v>65</v>
      </c>
      <c r="W14" s="61" t="s">
        <v>66</v>
      </c>
      <c r="X14" s="61" t="s">
        <v>67</v>
      </c>
      <c r="Y14" s="105">
        <f t="shared" si="6"/>
        <v>0.36</v>
      </c>
      <c r="Z14" s="64" t="str">
        <f t="shared" si="7"/>
        <v>Baja</v>
      </c>
      <c r="AA14" s="62">
        <f t="shared" si="8"/>
        <v>0.36</v>
      </c>
      <c r="AB14" s="64" t="str">
        <f t="shared" si="9"/>
        <v>Moderado</v>
      </c>
      <c r="AC14" s="62">
        <f t="shared" si="10"/>
        <v>0.6</v>
      </c>
      <c r="AD14" s="65" t="str">
        <f t="shared" si="11"/>
        <v>Moderado</v>
      </c>
      <c r="AE14" s="61" t="s">
        <v>68</v>
      </c>
      <c r="AF14" s="66" t="s">
        <v>1009</v>
      </c>
      <c r="AG14" s="66" t="s">
        <v>1010</v>
      </c>
      <c r="AH14" s="306">
        <v>46172</v>
      </c>
      <c r="AI14" s="306">
        <v>46203</v>
      </c>
      <c r="AJ14" s="66" t="s">
        <v>300</v>
      </c>
      <c r="AK14" s="109" t="s">
        <v>74</v>
      </c>
      <c r="AL14" s="52"/>
    </row>
    <row r="15" spans="1:38" ht="165.6" x14ac:dyDescent="0.3">
      <c r="A15" s="57">
        <v>5</v>
      </c>
      <c r="B15" s="138" t="s">
        <v>89</v>
      </c>
      <c r="C15" s="205" t="s">
        <v>1011</v>
      </c>
      <c r="D15" s="205" t="s">
        <v>1012</v>
      </c>
      <c r="E15" s="206" t="s">
        <v>1013</v>
      </c>
      <c r="F15" s="138" t="s">
        <v>59</v>
      </c>
      <c r="G15" s="109">
        <v>52</v>
      </c>
      <c r="H15" s="207" t="str">
        <f t="shared" si="0"/>
        <v>Media</v>
      </c>
      <c r="I15" s="208">
        <f t="shared" si="1"/>
        <v>0.6</v>
      </c>
      <c r="J15" s="291" t="s">
        <v>376</v>
      </c>
      <c r="K15" s="292" t="str">
        <f>IF(NOT(ISERROR(MATCH(J15,'[23]Tabla Impacto'!$B$221:$B$223,0))),'[23]Tabla Impacto'!$F$223&amp;"Por favor no seleccionar los criterios de impacto(Afectación Económica o presupuestal y Pérdida Reputacional)",J15)</f>
        <v xml:space="preserve">     El riesgo afecta la imagen de la entidad internamente, de conocimiento general, nivel interno, de junta dircetiva y accionistas y/o de provedores</v>
      </c>
      <c r="L15" s="207" t="str">
        <f>IF(OR(K15='[23]Tabla Impacto'!$C$11,K15='[23]Tabla Impacto'!$D$11),"Leve",IF(OR(K15='[23]Tabla Impacto'!$C$12,K15='[23]Tabla Impacto'!$D$12),"Menor",IF(OR(K15='[23]Tabla Impacto'!$C$13,K15='[23]Tabla Impacto'!$D$13),"Moderado",IF(OR(K15='[23]Tabla Impacto'!$C$14,K15='[23]Tabla Impacto'!$D$14),"Mayor",IF(OR(K15='[23]Tabla Impacto'!$C$15,K15='[23]Tabla Impacto'!$D$15),"Catastrófico","")))))</f>
        <v>Menor</v>
      </c>
      <c r="M15" s="208">
        <f t="shared" si="2"/>
        <v>0.4</v>
      </c>
      <c r="N15" s="225" t="str">
        <f t="shared" si="3"/>
        <v>Moderado</v>
      </c>
      <c r="O15" s="57">
        <v>1</v>
      </c>
      <c r="P15" s="58" t="s">
        <v>1014</v>
      </c>
      <c r="Q15" s="73" t="s">
        <v>1015</v>
      </c>
      <c r="R15" s="60" t="str">
        <f t="shared" si="4"/>
        <v>Probabilidad</v>
      </c>
      <c r="S15" s="61" t="s">
        <v>206</v>
      </c>
      <c r="T15" s="61" t="s">
        <v>64</v>
      </c>
      <c r="U15" s="62" t="str">
        <f t="shared" si="5"/>
        <v>30%</v>
      </c>
      <c r="V15" s="61" t="s">
        <v>65</v>
      </c>
      <c r="W15" s="61" t="s">
        <v>66</v>
      </c>
      <c r="X15" s="61" t="s">
        <v>67</v>
      </c>
      <c r="Y15" s="105">
        <f t="shared" si="6"/>
        <v>0.42</v>
      </c>
      <c r="Z15" s="64" t="str">
        <f t="shared" si="7"/>
        <v>Media</v>
      </c>
      <c r="AA15" s="62">
        <f t="shared" si="8"/>
        <v>0.42</v>
      </c>
      <c r="AB15" s="64" t="str">
        <f t="shared" si="9"/>
        <v>Menor</v>
      </c>
      <c r="AC15" s="62">
        <f t="shared" si="10"/>
        <v>0.4</v>
      </c>
      <c r="AD15" s="65" t="str">
        <f t="shared" si="11"/>
        <v>Moderado</v>
      </c>
      <c r="AE15" s="61" t="s">
        <v>68</v>
      </c>
      <c r="AF15" s="67" t="s">
        <v>1016</v>
      </c>
      <c r="AG15" s="67" t="s">
        <v>1017</v>
      </c>
      <c r="AH15" s="69">
        <v>46172</v>
      </c>
      <c r="AI15" s="69">
        <v>46233</v>
      </c>
      <c r="AJ15" s="67" t="s">
        <v>1018</v>
      </c>
      <c r="AK15" s="68" t="s">
        <v>74</v>
      </c>
      <c r="AL15" s="52"/>
    </row>
    <row r="16" spans="1:38" ht="165.6" x14ac:dyDescent="0.3">
      <c r="A16" s="74">
        <v>6</v>
      </c>
      <c r="B16" s="138" t="s">
        <v>230</v>
      </c>
      <c r="C16" s="67" t="s">
        <v>1019</v>
      </c>
      <c r="D16" s="67" t="s">
        <v>1020</v>
      </c>
      <c r="E16" s="307" t="s">
        <v>1021</v>
      </c>
      <c r="F16" s="138" t="s">
        <v>233</v>
      </c>
      <c r="G16" s="68">
        <v>6</v>
      </c>
      <c r="H16" s="207" t="str">
        <f t="shared" si="0"/>
        <v>Baja</v>
      </c>
      <c r="I16" s="208">
        <f t="shared" si="1"/>
        <v>0.4</v>
      </c>
      <c r="J16" s="209" t="s">
        <v>198</v>
      </c>
      <c r="K16" s="208" t="str">
        <f>IF(NOT(ISERROR(MATCH(J16,'[23]Tabla Impacto'!$B$221:$B$223,0))),'[23]Tabla Impacto'!$F$223&amp;"Por favor no seleccionar los criterios de impacto(Afectación Económica o presupuestal y Pérdida Reputacional)",J16)</f>
        <v xml:space="preserve">     El riesgo afecta la imagen de de la entidad con efecto publicitario sostenido a nivel de sector administrativo, nivel departamental o municipal</v>
      </c>
      <c r="L16" s="207" t="str">
        <f>IF(OR(K16='[23]Tabla Impacto'!$C$11,K16='[23]Tabla Impacto'!$D$11),"Leve",IF(OR(K16='[23]Tabla Impacto'!$C$12,K16='[23]Tabla Impacto'!$D$12),"Menor",IF(OR(K16='[23]Tabla Impacto'!$C$13,K16='[23]Tabla Impacto'!$D$13),"Moderado",IF(OR(K16='[23]Tabla Impacto'!$C$14,K16='[23]Tabla Impacto'!$D$14),"Mayor",IF(OR(K16='[23]Tabla Impacto'!$C$15,K16='[23]Tabla Impacto'!$D$15),"Catastrófico","")))))</f>
        <v>Mayor</v>
      </c>
      <c r="M16" s="208">
        <f t="shared" si="2"/>
        <v>0.8</v>
      </c>
      <c r="N16" s="225" t="str">
        <f t="shared" si="3"/>
        <v>Alto</v>
      </c>
      <c r="O16" s="74">
        <v>1</v>
      </c>
      <c r="P16" s="308" t="s">
        <v>1022</v>
      </c>
      <c r="Q16" s="73" t="s">
        <v>1023</v>
      </c>
      <c r="R16" s="75" t="str">
        <f t="shared" si="4"/>
        <v>Probabilidad</v>
      </c>
      <c r="S16" s="76" t="s">
        <v>63</v>
      </c>
      <c r="T16" s="76" t="s">
        <v>360</v>
      </c>
      <c r="U16" s="77" t="str">
        <f t="shared" si="5"/>
        <v>50%</v>
      </c>
      <c r="V16" s="76" t="s">
        <v>65</v>
      </c>
      <c r="W16" s="76" t="s">
        <v>167</v>
      </c>
      <c r="X16" s="76" t="s">
        <v>67</v>
      </c>
      <c r="Y16" s="114">
        <f t="shared" si="6"/>
        <v>0.2</v>
      </c>
      <c r="Z16" s="79" t="str">
        <f t="shared" si="7"/>
        <v>Muy Baja</v>
      </c>
      <c r="AA16" s="77">
        <f t="shared" si="8"/>
        <v>0.2</v>
      </c>
      <c r="AB16" s="79" t="str">
        <f t="shared" si="9"/>
        <v>Mayor</v>
      </c>
      <c r="AC16" s="77">
        <f t="shared" si="10"/>
        <v>0.8</v>
      </c>
      <c r="AD16" s="80" t="str">
        <f t="shared" si="11"/>
        <v>Alto</v>
      </c>
      <c r="AE16" s="76" t="s">
        <v>68</v>
      </c>
      <c r="AF16" s="67" t="s">
        <v>1024</v>
      </c>
      <c r="AG16" s="67" t="s">
        <v>1025</v>
      </c>
      <c r="AH16" s="69">
        <v>46172</v>
      </c>
      <c r="AI16" s="69">
        <v>46537</v>
      </c>
      <c r="AJ16" s="67" t="s">
        <v>469</v>
      </c>
      <c r="AK16" s="68" t="s">
        <v>74</v>
      </c>
      <c r="AL16" s="52"/>
    </row>
    <row r="17" spans="1:38" ht="165.6" x14ac:dyDescent="0.3">
      <c r="A17" s="74">
        <v>7</v>
      </c>
      <c r="B17" s="138" t="s">
        <v>228</v>
      </c>
      <c r="C17" s="67" t="s">
        <v>1026</v>
      </c>
      <c r="D17" s="67" t="s">
        <v>1027</v>
      </c>
      <c r="E17" s="307" t="s">
        <v>1028</v>
      </c>
      <c r="F17" s="138" t="s">
        <v>231</v>
      </c>
      <c r="G17" s="68">
        <v>12</v>
      </c>
      <c r="H17" s="295" t="str">
        <f>IF(G17&lt;=0,"",IF(G17&lt;=2,"Muy Baja",IF(G17&lt;=24,"Baja",IF(G17&lt;=500,"Media",IF(G17&lt;=5000,"Alta","Muy Alta")))))</f>
        <v>Baja</v>
      </c>
      <c r="I17" s="296">
        <f>IF(H17="","",IF(H17="Muy Baja",0.2,IF(H17="Baja",0.4,IF(H17="Media",0.6,IF(H17="Alta",0.8,IF(H17="Muy Alta",1,))))))</f>
        <v>0.4</v>
      </c>
      <c r="J17" s="291" t="s">
        <v>142</v>
      </c>
      <c r="K17" s="296" t="str">
        <f>IF(NOT(ISERROR(MATCH(J17,'[23]Tabla Impacto'!$B$221:$B$223,0))),'[23]Tabla Impacto'!$F$223&amp;"Por favor no seleccionar los criterios de impacto(Afectación Económica o presupuestal y Pérdida Reputacional)",J17)</f>
        <v xml:space="preserve">     El riesgo afecta la imagen de la entidad con algunos usuarios de relevancia frente al logro de los objetivos</v>
      </c>
      <c r="L17" s="295" t="str">
        <f>IF(OR(K17='[23]Tabla Impacto'!$C$11,K17='[23]Tabla Impacto'!$D$11),"Leve",IF(OR(K17='[23]Tabla Impacto'!$C$12,K17='[23]Tabla Impacto'!$D$12),"Menor",IF(OR(K17='[23]Tabla Impacto'!$C$13,K17='[23]Tabla Impacto'!$D$13),"Moderado",IF(OR(K17='[23]Tabla Impacto'!$C$14,K17='[23]Tabla Impacto'!$D$14),"Mayor",IF(OR(K17='[23]Tabla Impacto'!$C$15,K17='[23]Tabla Impacto'!$D$15),"Catastrófico","")))))</f>
        <v>Moderado</v>
      </c>
      <c r="M17" s="296">
        <f>IF(L17="","",IF(L17="Leve",0.2,IF(L17="Menor",0.4,IF(L17="Moderado",0.6,IF(L17="Mayor",0.8,IF(L17="Catastrófico",1,))))))</f>
        <v>0.6</v>
      </c>
      <c r="N17" s="297" t="str">
        <f>IF(OR(AND(H17="Muy Baja",L17="Leve"),AND(H17="Muy Baja",L17="Menor"),AND(H17="Baja",L17="Leve")),"Bajo",IF(OR(AND(H17="Muy baja",L17="Moderado"),AND(H17="Baja",L17="Menor"),AND(H17="Baja",L17="Moderado"),AND(H17="Media",L17="Leve"),AND(H17="Media",L17="Menor"),AND(H17="Media",L17="Moderado"),AND(H17="Alta",L17="Leve"),AND(H17="Alta",L17="Menor")),"Moderado",IF(OR(AND(H17="Muy Baja",L17="Mayor"),AND(H17="Baja",L17="Mayor"),AND(H17="Media",L17="Mayor"),AND(H17="Alta",L17="Moderado"),AND(H17="Alta",L17="Mayor"),AND(H17="Muy Alta",L17="Leve"),AND(H17="Muy Alta",L17="Menor"),AND(H17="Muy Alta",L17="Moderado"),AND(H17="Muy Alta",L17="Mayor")),"Alto",IF(OR(AND(H17="Muy Baja",L17="Catastrófico"),AND(H17="Baja",L17="Catastrófico"),AND(H17="Media",L17="Catastrófico"),AND(H17="Alta",L17="Catastrófico"),AND(H17="Muy Alta",L17="Catastrófico")),"Extremo",""))))</f>
        <v>Moderado</v>
      </c>
      <c r="O17" s="74">
        <v>1</v>
      </c>
      <c r="P17" s="73" t="s">
        <v>1029</v>
      </c>
      <c r="Q17" s="73" t="s">
        <v>1030</v>
      </c>
      <c r="R17" s="75" t="str">
        <f t="shared" si="4"/>
        <v>Probabilidad</v>
      </c>
      <c r="S17" s="76" t="s">
        <v>63</v>
      </c>
      <c r="T17" s="76" t="s">
        <v>64</v>
      </c>
      <c r="U17" s="77" t="str">
        <f>IF(AND(S17="Preventivo",T17="Automático"),"50%",IF(AND(S17="Preventivo",T17="Manual"),"40%",IF(AND(S17="Detectivo",T17="Automático"),"40%",IF(AND(S17="Detectivo",T17="Manual"),"30%",IF(AND(S17="Correctivo",T17="Automático"),"35%",IF(AND(S17="Correctivo",T17="Manual"),"25%",""))))))</f>
        <v>40%</v>
      </c>
      <c r="V17" s="76" t="s">
        <v>65</v>
      </c>
      <c r="W17" s="76" t="s">
        <v>66</v>
      </c>
      <c r="X17" s="76" t="s">
        <v>67</v>
      </c>
      <c r="Y17" s="114">
        <f>IFERROR(IF(R17="Probabilidad",(I17-(+I17*U17)),IF(R17="Impacto",I17,"")),"")</f>
        <v>0.24</v>
      </c>
      <c r="Z17" s="79" t="str">
        <f>IFERROR(IF(Y17="","",IF(Y17&lt;=0.2,"Muy Baja",IF(Y17&lt;=0.4,"Baja",IF(Y17&lt;=0.6,"Media",IF(Y17&lt;=0.8,"Alta","Muy Alta"))))),"")</f>
        <v>Baja</v>
      </c>
      <c r="AA17" s="77">
        <f>+Y17</f>
        <v>0.24</v>
      </c>
      <c r="AB17" s="79" t="str">
        <f>IFERROR(IF(AC17="","",IF(AC17&lt;=0.2,"Leve",IF(AC17&lt;=0.4,"Menor",IF(AC17&lt;=0.6,"Moderado",IF(AC17&lt;=0.8,"Mayor","Catastrófico"))))),"")</f>
        <v>Moderado</v>
      </c>
      <c r="AC17" s="77">
        <f>IFERROR(IF(R17="Impacto",(M17-(+M17*U17)),IF(R17="Probabilidad",M17,"")),"")</f>
        <v>0.6</v>
      </c>
      <c r="AD17" s="80" t="str">
        <f>IFERROR(IF(OR(AND(Z17="Muy Baja",AB17="Leve"),AND(Z17="Muy Baja",AB17="Menor"),AND(Z17="Baja",AB17="Leve")),"Bajo",IF(OR(AND(Z17="Muy baja",AB17="Moderado"),AND(Z17="Baja",AB17="Menor"),AND(Z17="Baja",AB17="Moderado"),AND(Z17="Media",AB17="Leve"),AND(Z17="Media",AB17="Menor"),AND(Z17="Media",AB17="Moderado"),AND(Z17="Alta",AB17="Leve"),AND(Z17="Alta",AB17="Menor")),"Moderado",IF(OR(AND(Z17="Muy Baja",AB17="Mayor"),AND(Z17="Baja",AB17="Mayor"),AND(Z17="Media",AB17="Mayor"),AND(Z17="Alta",AB17="Moderado"),AND(Z17="Alta",AB17="Mayor"),AND(Z17="Muy Alta",AB17="Leve"),AND(Z17="Muy Alta",AB17="Menor"),AND(Z17="Muy Alta",AB17="Moderado"),AND(Z17="Muy Alta",AB17="Mayor")),"Alto",IF(OR(AND(Z17="Muy Baja",AB17="Catastrófico"),AND(Z17="Baja",AB17="Catastrófico"),AND(Z17="Media",AB17="Catastrófico"),AND(Z17="Alta",AB17="Catastrófico"),AND(Z17="Muy Alta",AB17="Catastrófico")),"Extremo","")))),"")</f>
        <v>Moderado</v>
      </c>
      <c r="AE17" s="76" t="s">
        <v>68</v>
      </c>
      <c r="AF17" s="67" t="s">
        <v>1031</v>
      </c>
      <c r="AG17" s="67" t="s">
        <v>1032</v>
      </c>
      <c r="AH17" s="69">
        <v>46172</v>
      </c>
      <c r="AI17" s="69">
        <v>46264</v>
      </c>
      <c r="AJ17" s="67" t="s">
        <v>280</v>
      </c>
      <c r="AK17" s="68" t="s">
        <v>74</v>
      </c>
      <c r="AL17" s="52"/>
    </row>
    <row r="18" spans="1:38" x14ac:dyDescent="0.3">
      <c r="A18" s="83"/>
      <c r="B18" s="115" t="s">
        <v>133</v>
      </c>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row>
    <row r="19" spans="1:38" x14ac:dyDescent="0.3">
      <c r="A19" s="82"/>
      <c r="B19" s="82"/>
      <c r="C19" s="82"/>
      <c r="D19" s="82"/>
      <c r="E19" s="83"/>
      <c r="F19" s="84"/>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c r="AL19" s="83"/>
    </row>
    <row r="20" spans="1:38" x14ac:dyDescent="0.3">
      <c r="A20" s="82"/>
      <c r="B20" s="82"/>
      <c r="C20" s="86" t="s">
        <v>226</v>
      </c>
      <c r="D20" s="87"/>
      <c r="E20" s="391" t="s">
        <v>26</v>
      </c>
      <c r="F20" s="84"/>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row>
    <row r="21" spans="1:38" x14ac:dyDescent="0.3">
      <c r="A21" s="82"/>
      <c r="B21" s="82"/>
      <c r="C21" s="87" t="s">
        <v>227</v>
      </c>
      <c r="D21" s="87"/>
      <c r="E21" s="391"/>
      <c r="F21" s="84"/>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row>
    <row r="22" spans="1:38" x14ac:dyDescent="0.3">
      <c r="A22" s="82"/>
      <c r="B22" s="82"/>
      <c r="C22" s="87" t="s">
        <v>89</v>
      </c>
      <c r="D22" s="87"/>
      <c r="E22" s="87" t="s">
        <v>59</v>
      </c>
      <c r="F22" s="84"/>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c r="AL22" s="83"/>
    </row>
    <row r="23" spans="1:38" x14ac:dyDescent="0.3">
      <c r="A23" s="82"/>
      <c r="B23" s="82"/>
      <c r="C23" s="87" t="s">
        <v>55</v>
      </c>
      <c r="D23" s="87"/>
      <c r="E23" s="87" t="s">
        <v>131</v>
      </c>
      <c r="F23" s="84"/>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row>
    <row r="24" spans="1:38" x14ac:dyDescent="0.3">
      <c r="A24" s="82"/>
      <c r="B24" s="82"/>
      <c r="C24" s="87" t="s">
        <v>168</v>
      </c>
      <c r="D24" s="87"/>
      <c r="E24" s="87" t="s">
        <v>80</v>
      </c>
      <c r="F24" s="84"/>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row>
    <row r="25" spans="1:38" x14ac:dyDescent="0.3">
      <c r="A25" s="82"/>
      <c r="B25" s="82"/>
      <c r="C25" s="87" t="s">
        <v>228</v>
      </c>
      <c r="D25" s="87"/>
      <c r="E25" s="87" t="s">
        <v>229</v>
      </c>
      <c r="F25" s="84"/>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row>
    <row r="26" spans="1:38" x14ac:dyDescent="0.3">
      <c r="A26" s="82"/>
      <c r="B26" s="82"/>
      <c r="C26" s="87" t="s">
        <v>230</v>
      </c>
      <c r="D26" s="87"/>
      <c r="E26" s="87" t="s">
        <v>231</v>
      </c>
      <c r="F26" s="84"/>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row>
    <row r="27" spans="1:38" x14ac:dyDescent="0.3">
      <c r="A27" s="82"/>
      <c r="B27" s="82"/>
      <c r="C27" s="87"/>
      <c r="D27" s="87"/>
      <c r="E27" s="87" t="s">
        <v>197</v>
      </c>
      <c r="F27" s="84"/>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row>
    <row r="28" spans="1:38" x14ac:dyDescent="0.3">
      <c r="A28" s="82"/>
      <c r="B28" s="82"/>
      <c r="C28" s="87"/>
      <c r="D28" s="87"/>
      <c r="E28" s="87" t="s">
        <v>154</v>
      </c>
      <c r="F28" s="84"/>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row>
    <row r="29" spans="1:38" x14ac:dyDescent="0.3">
      <c r="A29" s="82"/>
      <c r="B29" s="82"/>
      <c r="C29" s="87"/>
      <c r="D29" s="87"/>
      <c r="E29" s="87" t="s">
        <v>232</v>
      </c>
      <c r="F29" s="84"/>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row>
    <row r="30" spans="1:38" x14ac:dyDescent="0.3">
      <c r="A30" s="82"/>
      <c r="B30" s="82"/>
      <c r="C30" s="87"/>
      <c r="D30" s="87"/>
      <c r="E30" s="87" t="s">
        <v>233</v>
      </c>
      <c r="F30" s="84"/>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row>
    <row r="31" spans="1:38" x14ac:dyDescent="0.3">
      <c r="A31" s="82"/>
      <c r="B31" s="82"/>
      <c r="C31" s="82"/>
      <c r="D31" s="82"/>
      <c r="E31" s="83"/>
      <c r="F31" s="84"/>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row>
    <row r="32" spans="1:38" ht="18" x14ac:dyDescent="0.3">
      <c r="A32" s="814" t="s">
        <v>1279</v>
      </c>
      <c r="B32" s="815"/>
      <c r="C32" s="815"/>
      <c r="D32" s="815"/>
      <c r="E32" s="815"/>
      <c r="F32" s="815"/>
      <c r="G32" s="815"/>
      <c r="H32" s="815"/>
      <c r="I32" s="815"/>
      <c r="J32" s="815"/>
      <c r="K32" s="815"/>
      <c r="L32" s="815"/>
      <c r="M32" s="815"/>
      <c r="N32" s="815"/>
      <c r="O32" s="815"/>
      <c r="P32" s="815"/>
      <c r="Q32" s="815"/>
      <c r="R32" s="815"/>
      <c r="S32" s="815"/>
      <c r="T32" s="815"/>
      <c r="U32" s="815"/>
      <c r="V32" s="815"/>
      <c r="W32" s="815"/>
      <c r="X32" s="815"/>
      <c r="Y32" s="815"/>
      <c r="Z32" s="815"/>
      <c r="AA32" s="815"/>
      <c r="AB32" s="815"/>
      <c r="AC32" s="815"/>
      <c r="AD32" s="815"/>
      <c r="AE32" s="815"/>
      <c r="AF32" s="815"/>
      <c r="AG32" s="815"/>
      <c r="AH32" s="815"/>
      <c r="AI32" s="815"/>
      <c r="AJ32" s="815"/>
      <c r="AK32" s="815"/>
      <c r="AL32" s="83"/>
    </row>
    <row r="33" spans="1:38" ht="24.6" customHeight="1" x14ac:dyDescent="0.3">
      <c r="A33" s="475"/>
      <c r="B33" s="475"/>
      <c r="C33" s="475"/>
      <c r="D33" s="475"/>
      <c r="E33" s="396" t="s">
        <v>185</v>
      </c>
      <c r="F33" s="396"/>
      <c r="G33" s="396"/>
      <c r="H33" s="396"/>
      <c r="I33" s="396"/>
      <c r="J33" s="396"/>
      <c r="K33" s="396"/>
      <c r="L33" s="396"/>
      <c r="M33" s="396"/>
      <c r="N33" s="396"/>
      <c r="O33" s="396"/>
      <c r="P33" s="396"/>
      <c r="Q33" s="396"/>
      <c r="R33" s="396"/>
      <c r="S33" s="396"/>
      <c r="T33" s="396"/>
      <c r="U33" s="396"/>
      <c r="V33" s="396"/>
      <c r="W33" s="396"/>
      <c r="X33" s="396"/>
      <c r="Y33" s="396"/>
      <c r="Z33" s="396"/>
      <c r="AA33" s="396"/>
      <c r="AB33" s="396"/>
      <c r="AC33" s="396"/>
      <c r="AD33" s="396"/>
      <c r="AE33" s="396"/>
      <c r="AF33" s="396"/>
      <c r="AG33" s="396"/>
      <c r="AH33" s="511" t="s">
        <v>186</v>
      </c>
      <c r="AI33" s="511"/>
      <c r="AJ33" s="511"/>
      <c r="AK33" s="511"/>
      <c r="AL33" s="83"/>
    </row>
    <row r="34" spans="1:38" ht="33.6" customHeight="1" x14ac:dyDescent="0.3">
      <c r="A34" s="475"/>
      <c r="B34" s="475"/>
      <c r="C34" s="475"/>
      <c r="D34" s="475"/>
      <c r="E34" s="396" t="s">
        <v>187</v>
      </c>
      <c r="F34" s="396"/>
      <c r="G34" s="396"/>
      <c r="H34" s="396"/>
      <c r="I34" s="396"/>
      <c r="J34" s="396"/>
      <c r="K34" s="396"/>
      <c r="L34" s="396"/>
      <c r="M34" s="396"/>
      <c r="N34" s="396"/>
      <c r="O34" s="396"/>
      <c r="P34" s="396"/>
      <c r="Q34" s="396"/>
      <c r="R34" s="396"/>
      <c r="S34" s="396"/>
      <c r="T34" s="396"/>
      <c r="U34" s="396"/>
      <c r="V34" s="396"/>
      <c r="W34" s="396"/>
      <c r="X34" s="396"/>
      <c r="Y34" s="396"/>
      <c r="Z34" s="396"/>
      <c r="AA34" s="396"/>
      <c r="AB34" s="396"/>
      <c r="AC34" s="396"/>
      <c r="AD34" s="396"/>
      <c r="AE34" s="396"/>
      <c r="AF34" s="396"/>
      <c r="AG34" s="396"/>
      <c r="AH34" s="511" t="s">
        <v>188</v>
      </c>
      <c r="AI34" s="511"/>
      <c r="AJ34" s="511"/>
      <c r="AK34" s="511"/>
      <c r="AL34" s="83"/>
    </row>
    <row r="35" spans="1:38" ht="40.950000000000003" customHeight="1" x14ac:dyDescent="0.3">
      <c r="A35" s="475"/>
      <c r="B35" s="475"/>
      <c r="C35" s="475"/>
      <c r="D35" s="475"/>
      <c r="E35" s="396"/>
      <c r="F35" s="396"/>
      <c r="G35" s="396"/>
      <c r="H35" s="396"/>
      <c r="I35" s="396"/>
      <c r="J35" s="396"/>
      <c r="K35" s="396"/>
      <c r="L35" s="396"/>
      <c r="M35" s="396"/>
      <c r="N35" s="396"/>
      <c r="O35" s="396"/>
      <c r="P35" s="396"/>
      <c r="Q35" s="396"/>
      <c r="R35" s="396"/>
      <c r="S35" s="396"/>
      <c r="T35" s="396"/>
      <c r="U35" s="396"/>
      <c r="V35" s="396"/>
      <c r="W35" s="396"/>
      <c r="X35" s="396"/>
      <c r="Y35" s="396"/>
      <c r="Z35" s="396"/>
      <c r="AA35" s="396"/>
      <c r="AB35" s="396"/>
      <c r="AC35" s="396"/>
      <c r="AD35" s="396"/>
      <c r="AE35" s="396"/>
      <c r="AF35" s="396"/>
      <c r="AG35" s="396"/>
      <c r="AH35" s="511" t="s">
        <v>189</v>
      </c>
      <c r="AI35" s="511"/>
      <c r="AJ35" s="511"/>
      <c r="AK35" s="511"/>
      <c r="AL35" s="83"/>
    </row>
    <row r="36" spans="1:38" x14ac:dyDescent="0.3">
      <c r="A36" s="50"/>
      <c r="B36" s="51"/>
      <c r="C36" s="50"/>
      <c r="D36" s="50"/>
      <c r="E36" s="52"/>
      <c r="F36" s="53"/>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row>
    <row r="37" spans="1:38" ht="23.4" x14ac:dyDescent="0.3">
      <c r="A37" s="520" t="s">
        <v>8</v>
      </c>
      <c r="B37" s="520"/>
      <c r="C37" s="538" t="s">
        <v>1276</v>
      </c>
      <c r="D37" s="538"/>
      <c r="E37" s="538"/>
      <c r="F37" s="538"/>
      <c r="G37" s="538"/>
      <c r="H37" s="520" t="s">
        <v>10</v>
      </c>
      <c r="I37" s="520"/>
      <c r="J37" s="538" t="s">
        <v>1033</v>
      </c>
      <c r="K37" s="538"/>
      <c r="L37" s="538"/>
      <c r="M37" s="538"/>
      <c r="N37" s="538"/>
      <c r="O37" s="520" t="s">
        <v>12</v>
      </c>
      <c r="P37" s="520"/>
      <c r="Q37" s="818" t="s">
        <v>1034</v>
      </c>
      <c r="R37" s="819"/>
      <c r="S37" s="819"/>
      <c r="T37" s="819"/>
      <c r="U37" s="819"/>
      <c r="V37" s="819"/>
      <c r="W37" s="819"/>
      <c r="X37" s="819"/>
      <c r="Y37" s="819"/>
      <c r="Z37" s="819"/>
      <c r="AA37" s="819"/>
      <c r="AB37" s="819"/>
      <c r="AC37" s="819"/>
      <c r="AD37" s="819"/>
      <c r="AE37" s="820"/>
      <c r="AF37" s="55" t="s">
        <v>14</v>
      </c>
      <c r="AG37" s="817" t="s">
        <v>137</v>
      </c>
      <c r="AH37" s="817"/>
      <c r="AI37" s="817"/>
      <c r="AJ37" s="817"/>
      <c r="AK37" s="817"/>
      <c r="AL37" s="52"/>
    </row>
    <row r="38" spans="1:38" x14ac:dyDescent="0.3">
      <c r="A38" s="514" t="s">
        <v>16</v>
      </c>
      <c r="B38" s="514"/>
      <c r="C38" s="514"/>
      <c r="D38" s="514"/>
      <c r="E38" s="514"/>
      <c r="F38" s="514"/>
      <c r="G38" s="514"/>
      <c r="H38" s="498" t="s">
        <v>17</v>
      </c>
      <c r="I38" s="498"/>
      <c r="J38" s="498"/>
      <c r="K38" s="498"/>
      <c r="L38" s="498"/>
      <c r="M38" s="498"/>
      <c r="N38" s="498"/>
      <c r="O38" s="517" t="s">
        <v>18</v>
      </c>
      <c r="P38" s="517"/>
      <c r="Q38" s="517"/>
      <c r="R38" s="517"/>
      <c r="S38" s="517"/>
      <c r="T38" s="517"/>
      <c r="U38" s="517"/>
      <c r="V38" s="517"/>
      <c r="W38" s="517"/>
      <c r="X38" s="517"/>
      <c r="Y38" s="518" t="s">
        <v>19</v>
      </c>
      <c r="Z38" s="518"/>
      <c r="AA38" s="518"/>
      <c r="AB38" s="518"/>
      <c r="AC38" s="518"/>
      <c r="AD38" s="518"/>
      <c r="AE38" s="518"/>
      <c r="AF38" s="519" t="s">
        <v>20</v>
      </c>
      <c r="AG38" s="519"/>
      <c r="AH38" s="519"/>
      <c r="AI38" s="519"/>
      <c r="AJ38" s="519"/>
      <c r="AK38" s="519"/>
      <c r="AL38" s="52"/>
    </row>
    <row r="39" spans="1:38" x14ac:dyDescent="0.3">
      <c r="A39" s="513" t="s">
        <v>21</v>
      </c>
      <c r="B39" s="514" t="s">
        <v>22</v>
      </c>
      <c r="C39" s="509" t="s">
        <v>23</v>
      </c>
      <c r="D39" s="509" t="s">
        <v>24</v>
      </c>
      <c r="E39" s="514" t="s">
        <v>25</v>
      </c>
      <c r="F39" s="509" t="s">
        <v>26</v>
      </c>
      <c r="G39" s="509" t="s">
        <v>27</v>
      </c>
      <c r="H39" s="500" t="s">
        <v>28</v>
      </c>
      <c r="I39" s="498" t="s">
        <v>29</v>
      </c>
      <c r="J39" s="500" t="s">
        <v>30</v>
      </c>
      <c r="K39" s="500" t="s">
        <v>31</v>
      </c>
      <c r="L39" s="500" t="s">
        <v>32</v>
      </c>
      <c r="M39" s="498" t="s">
        <v>29</v>
      </c>
      <c r="N39" s="500" t="s">
        <v>33</v>
      </c>
      <c r="O39" s="505" t="s">
        <v>34</v>
      </c>
      <c r="P39" s="496" t="s">
        <v>35</v>
      </c>
      <c r="Q39" s="507" t="s">
        <v>36</v>
      </c>
      <c r="R39" s="496" t="s">
        <v>37</v>
      </c>
      <c r="S39" s="496" t="s">
        <v>38</v>
      </c>
      <c r="T39" s="496"/>
      <c r="U39" s="496"/>
      <c r="V39" s="496"/>
      <c r="W39" s="496"/>
      <c r="X39" s="496"/>
      <c r="Y39" s="495" t="s">
        <v>39</v>
      </c>
      <c r="Z39" s="495" t="s">
        <v>40</v>
      </c>
      <c r="AA39" s="495" t="s">
        <v>29</v>
      </c>
      <c r="AB39" s="495" t="s">
        <v>41</v>
      </c>
      <c r="AC39" s="495" t="s">
        <v>29</v>
      </c>
      <c r="AD39" s="495" t="s">
        <v>42</v>
      </c>
      <c r="AE39" s="495" t="s">
        <v>43</v>
      </c>
      <c r="AF39" s="494" t="s">
        <v>20</v>
      </c>
      <c r="AG39" s="494" t="s">
        <v>44</v>
      </c>
      <c r="AH39" s="494" t="s">
        <v>45</v>
      </c>
      <c r="AI39" s="494" t="s">
        <v>46</v>
      </c>
      <c r="AJ39" s="494" t="s">
        <v>47</v>
      </c>
      <c r="AK39" s="494" t="s">
        <v>48</v>
      </c>
      <c r="AL39" s="52"/>
    </row>
    <row r="40" spans="1:38" ht="70.2" thickBot="1" x14ac:dyDescent="0.35">
      <c r="A40" s="513"/>
      <c r="B40" s="515"/>
      <c r="C40" s="510"/>
      <c r="D40" s="510"/>
      <c r="E40" s="515"/>
      <c r="F40" s="510"/>
      <c r="G40" s="510"/>
      <c r="H40" s="501"/>
      <c r="I40" s="499"/>
      <c r="J40" s="501"/>
      <c r="K40" s="501"/>
      <c r="L40" s="499"/>
      <c r="M40" s="499"/>
      <c r="N40" s="501"/>
      <c r="O40" s="506"/>
      <c r="P40" s="496"/>
      <c r="Q40" s="508"/>
      <c r="R40" s="496"/>
      <c r="S40" s="56" t="s">
        <v>49</v>
      </c>
      <c r="T40" s="56" t="s">
        <v>50</v>
      </c>
      <c r="U40" s="56" t="s">
        <v>51</v>
      </c>
      <c r="V40" s="56" t="s">
        <v>52</v>
      </c>
      <c r="W40" s="56" t="s">
        <v>53</v>
      </c>
      <c r="X40" s="56" t="s">
        <v>54</v>
      </c>
      <c r="Y40" s="495"/>
      <c r="Z40" s="495"/>
      <c r="AA40" s="495"/>
      <c r="AB40" s="495"/>
      <c r="AC40" s="495"/>
      <c r="AD40" s="495"/>
      <c r="AE40" s="495"/>
      <c r="AF40" s="494"/>
      <c r="AG40" s="494"/>
      <c r="AH40" s="494"/>
      <c r="AI40" s="494"/>
      <c r="AJ40" s="494"/>
      <c r="AK40" s="494"/>
      <c r="AL40" s="103"/>
    </row>
    <row r="41" spans="1:38" ht="256.2" customHeight="1" x14ac:dyDescent="0.3">
      <c r="A41" s="475">
        <v>1</v>
      </c>
      <c r="B41" s="476" t="s">
        <v>55</v>
      </c>
      <c r="C41" s="567" t="s">
        <v>1035</v>
      </c>
      <c r="D41" s="567" t="s">
        <v>1036</v>
      </c>
      <c r="E41" s="568" t="s">
        <v>1037</v>
      </c>
      <c r="F41" s="476" t="s">
        <v>59</v>
      </c>
      <c r="G41" s="488">
        <v>12</v>
      </c>
      <c r="H41" s="473" t="str">
        <f>IF(G41&lt;=0,"",IF(G41&lt;=2,"Muy Baja",IF(G41&lt;=24,"Baja",IF(G41&lt;=500,"Media",IF(G41&lt;=5000,"Alta","Muy Alta")))))</f>
        <v>Baja</v>
      </c>
      <c r="I41" s="470">
        <f>IF(H41="","",IF(H41="Muy Baja",0.2,IF(H41="Baja",0.4,IF(H41="Media",0.6,IF(H41="Alta",0.8,IF(H41="Muy Alta",1,))))))</f>
        <v>0.4</v>
      </c>
      <c r="J41" s="479" t="s">
        <v>142</v>
      </c>
      <c r="K41" s="470" t="str">
        <f>IF(NOT(ISERROR(MATCH(J41,'[25]Tabla Impacto'!$B$221:$B$223,0))),'[25]Tabla Impacto'!$F$223&amp;"Por favor no seleccionar los criterios de impacto(Afectación Económica o presupuestal y Pérdida Reputacional)",J41)</f>
        <v xml:space="preserve">     El riesgo afecta la imagen de la entidad con algunos usuarios de relevancia frente al logro de los objetivos</v>
      </c>
      <c r="L41" s="485" t="str">
        <f>IF(OR(K41='[25]Tabla Impacto'!$C$11,K41='[25]Tabla Impacto'!$D$11),"Leve",IF(OR(K41='[25]Tabla Impacto'!$C$12,K41='[25]Tabla Impacto'!$D$12),"Menor",IF(OR(K41='[25]Tabla Impacto'!$C$13,K41='[25]Tabla Impacto'!$D$13),"Moderado",IF(OR(K41='[25]Tabla Impacto'!$C$14,K41='[25]Tabla Impacto'!$D$14),"Mayor",IF(OR(K41='[25]Tabla Impacto'!$C$15,K41='[25]Tabla Impacto'!$D$15),"Catastrófico","")))))</f>
        <v>Moderado</v>
      </c>
      <c r="M41" s="483">
        <f>IF(L41="","",IF(L41="Leve",0.2,IF(L41="Menor",0.4,IF(L41="Moderado",0.6,IF(L41="Mayor",0.8,IF(L41="Catastrófico",1,))))))</f>
        <v>0.6</v>
      </c>
      <c r="N41" s="484" t="str">
        <f>IF(OR(AND(H41="Muy Baja",L41="Leve"),AND(H41="Muy Baja",L41="Menor"),AND(H41="Baja",L41="Leve")),"Bajo",IF(OR(AND(H41="Muy baja",L41="Moderado"),AND(H41="Baja",L41="Menor"),AND(H41="Baja",L41="Moderado"),AND(H41="Media",L41="Leve"),AND(H41="Media",L41="Menor"),AND(H41="Media",L41="Moderado"),AND(H41="Alta",L41="Leve"),AND(H41="Alta",L41="Menor")),"Moderado",IF(OR(AND(H41="Muy Baja",L41="Mayor"),AND(H41="Baja",L41="Mayor"),AND(H41="Media",L41="Mayor"),AND(H41="Alta",L41="Moderado"),AND(H41="Alta",L41="Mayor"),AND(H41="Muy Alta",L41="Leve"),AND(H41="Muy Alta",L41="Menor"),AND(H41="Muy Alta",L41="Moderado"),AND(H41="Muy Alta",L41="Mayor")),"Alto",IF(OR(AND(H41="Muy Baja",L41="Catastrófico"),AND(H41="Baja",L41="Catastrófico"),AND(H41="Media",L41="Catastrófico"),AND(H41="Alta",L41="Catastrófico"),AND(H41="Muy Alta",L41="Catastrófico")),"Extremo",""))))</f>
        <v>Moderado</v>
      </c>
      <c r="O41" s="57">
        <v>1</v>
      </c>
      <c r="P41" s="200" t="s">
        <v>1038</v>
      </c>
      <c r="Q41" s="200" t="s">
        <v>1039</v>
      </c>
      <c r="R41" s="60" t="str">
        <f>IF(OR(S41="Preventivo",S41="Detectivo"),"Probabilidad",IF(S41="Correctivo","Impacto",""))</f>
        <v>Probabilidad</v>
      </c>
      <c r="S41" s="61" t="s">
        <v>63</v>
      </c>
      <c r="T41" s="61" t="s">
        <v>64</v>
      </c>
      <c r="U41" s="62" t="str">
        <f>IF(AND(S41="Preventivo",T41="Automático"),"50%",IF(AND(S41="Preventivo",T41="Manual"),"40%",IF(AND(S41="Detectivo",T41="Automático"),"40%",IF(AND(S41="Detectivo",T41="Manual"),"30%",IF(AND(S41="Correctivo",T41="Automático"),"35%",IF(AND(S41="Correctivo",T41="Manual"),"25%",""))))))</f>
        <v>40%</v>
      </c>
      <c r="V41" s="61" t="s">
        <v>65</v>
      </c>
      <c r="W41" s="61" t="s">
        <v>66</v>
      </c>
      <c r="X41" s="61" t="s">
        <v>67</v>
      </c>
      <c r="Y41" s="105">
        <f>IFERROR(IF(R41="Probabilidad",(I41-(+I41*U41)),IF(R41="Impacto",I41,"")),"")</f>
        <v>0.24</v>
      </c>
      <c r="Z41" s="64" t="str">
        <f>IFERROR(IF(Y41="","",IF(Y41&lt;=0.2,"Muy Baja",IF(Y41&lt;=0.4,"Baja",IF(Y41&lt;=0.6,"Media",IF(Y41&lt;=0.8,"Alta","Muy Alta"))))),"")</f>
        <v>Baja</v>
      </c>
      <c r="AA41" s="62">
        <f>+Y41</f>
        <v>0.24</v>
      </c>
      <c r="AB41" s="64" t="str">
        <f>IFERROR(IF(AC41="","",IF(AC41&lt;=0.2,"Leve",IF(AC41&lt;=0.4,"Menor",IF(AC41&lt;=0.6,"Moderado",IF(AC41&lt;=0.8,"Mayor","Catastrófico"))))),"")</f>
        <v>Moderado</v>
      </c>
      <c r="AC41" s="62">
        <f>IFERROR(IF(R41="Impacto",(M41-(+M41*U41)),IF(R41="Probabilidad",M41,"")),"")</f>
        <v>0.6</v>
      </c>
      <c r="AD41" s="65" t="str">
        <f>IFERROR(IF(OR(AND(Z41="Muy Baja",AB41="Leve"),AND(Z41="Muy Baja",AB41="Menor"),AND(Z41="Baja",AB41="Leve")),"Bajo",IF(OR(AND(Z41="Muy baja",AB41="Moderado"),AND(Z41="Baja",AB41="Menor"),AND(Z41="Baja",AB41="Moderado"),AND(Z41="Media",AB41="Leve"),AND(Z41="Media",AB41="Menor"),AND(Z41="Media",AB41="Moderado"),AND(Z41="Alta",AB41="Leve"),AND(Z41="Alta",AB41="Menor")),"Moderado",IF(OR(AND(Z41="Muy Baja",AB41="Mayor"),AND(Z41="Baja",AB41="Mayor"),AND(Z41="Media",AB41="Mayor"),AND(Z41="Alta",AB41="Moderado"),AND(Z41="Alta",AB41="Mayor"),AND(Z41="Muy Alta",AB41="Leve"),AND(Z41="Muy Alta",AB41="Menor"),AND(Z41="Muy Alta",AB41="Moderado"),AND(Z41="Muy Alta",AB41="Mayor")),"Alto",IF(OR(AND(Z41="Muy Baja",AB41="Catastrófico"),AND(Z41="Baja",AB41="Catastrófico"),AND(Z41="Media",AB41="Catastrófico"),AND(Z41="Alta",AB41="Catastrófico"),AND(Z41="Muy Alta",AB41="Catastrófico")),"Extremo","")))),"")</f>
        <v>Moderado</v>
      </c>
      <c r="AE41" s="61" t="s">
        <v>68</v>
      </c>
      <c r="AF41" s="309" t="s">
        <v>1040</v>
      </c>
      <c r="AG41" s="309" t="s">
        <v>1041</v>
      </c>
      <c r="AH41" s="121">
        <v>46023</v>
      </c>
      <c r="AI41" s="121">
        <v>46387</v>
      </c>
      <c r="AJ41" s="309" t="s">
        <v>1042</v>
      </c>
      <c r="AK41" s="8" t="s">
        <v>74</v>
      </c>
      <c r="AL41" s="110"/>
    </row>
    <row r="42" spans="1:38" ht="148.94999999999999" customHeight="1" thickBot="1" x14ac:dyDescent="0.35">
      <c r="A42" s="475"/>
      <c r="B42" s="476"/>
      <c r="C42" s="567"/>
      <c r="D42" s="567"/>
      <c r="E42" s="568"/>
      <c r="F42" s="476"/>
      <c r="G42" s="489"/>
      <c r="H42" s="473"/>
      <c r="I42" s="470"/>
      <c r="J42" s="479"/>
      <c r="K42" s="470">
        <f>IF(NOT(ISERROR(MATCH(J42,_xlfn.ANCHORARRAY(E45),0))),#REF!&amp;"Por favor no seleccionar los criterios de impacto",J42)</f>
        <v>0</v>
      </c>
      <c r="L42" s="480"/>
      <c r="M42" s="472"/>
      <c r="N42" s="481"/>
      <c r="O42" s="57">
        <v>2</v>
      </c>
      <c r="P42" s="58" t="s">
        <v>1043</v>
      </c>
      <c r="Q42" s="58" t="s">
        <v>1044</v>
      </c>
      <c r="R42" s="60" t="str">
        <f>IF(OR(S42="Preventivo",S42="Detectivo"),"Probabilidad",IF(S42="Correctivo","Impacto",""))</f>
        <v>Probabilidad</v>
      </c>
      <c r="S42" s="61" t="s">
        <v>63</v>
      </c>
      <c r="T42" s="61" t="s">
        <v>64</v>
      </c>
      <c r="U42" s="62" t="str">
        <f t="shared" ref="U42" si="12">IF(AND(S42="Preventivo",T42="Automático"),"50%",IF(AND(S42="Preventivo",T42="Manual"),"40%",IF(AND(S42="Detectivo",T42="Automático"),"40%",IF(AND(S42="Detectivo",T42="Manual"),"30%",IF(AND(S42="Correctivo",T42="Automático"),"35%",IF(AND(S42="Correctivo",T42="Manual"),"25%",""))))))</f>
        <v>40%</v>
      </c>
      <c r="V42" s="61" t="s">
        <v>65</v>
      </c>
      <c r="W42" s="61" t="s">
        <v>66</v>
      </c>
      <c r="X42" s="61" t="s">
        <v>67</v>
      </c>
      <c r="Y42" s="105">
        <f>IFERROR(IF(AND(R41="Probabilidad",R42="Probabilidad"),(AA41-(+AA41*U42)),IF(R42="Probabilidad",(I41-(+I41*U42)),IF(R42="Impacto",AA41,""))),"")</f>
        <v>0.14399999999999999</v>
      </c>
      <c r="Z42" s="64" t="str">
        <f t="shared" ref="Z42:Z54" si="13">IFERROR(IF(Y42="","",IF(Y42&lt;=0.2,"Muy Baja",IF(Y42&lt;=0.4,"Baja",IF(Y42&lt;=0.6,"Media",IF(Y42&lt;=0.8,"Alta","Muy Alta"))))),"")</f>
        <v>Muy Baja</v>
      </c>
      <c r="AA42" s="62">
        <f t="shared" ref="AA42:AA44" si="14">+Y42</f>
        <v>0.14399999999999999</v>
      </c>
      <c r="AB42" s="64" t="str">
        <f t="shared" ref="AB42:AB54" si="15">IFERROR(IF(AC42="","",IF(AC42&lt;=0.2,"Leve",IF(AC42&lt;=0.4,"Menor",IF(AC42&lt;=0.6,"Moderado",IF(AC42&lt;=0.8,"Mayor","Catastrófico"))))),"")</f>
        <v>Moderado</v>
      </c>
      <c r="AC42" s="62">
        <f>IFERROR(IF(AND(R41="Impacto",R42="Impacto"),(AC41-(+AC41*U42)),IF(R42="Impacto",($M$13-(+$M$13*U42)),IF(R42="Probabilidad",AC41,""))),"")</f>
        <v>0.6</v>
      </c>
      <c r="AD42" s="65" t="str">
        <f t="shared" ref="AD42" si="16">IFERROR(IF(OR(AND(Z42="Muy Baja",AB42="Leve"),AND(Z42="Muy Baja",AB42="Menor"),AND(Z42="Baja",AB42="Leve")),"Bajo",IF(OR(AND(Z42="Muy baja",AB42="Moderado"),AND(Z42="Baja",AB42="Menor"),AND(Z42="Baja",AB42="Moderado"),AND(Z42="Media",AB42="Leve"),AND(Z42="Media",AB42="Menor"),AND(Z42="Media",AB42="Moderado"),AND(Z42="Alta",AB42="Leve"),AND(Z42="Alta",AB42="Menor")),"Moderado",IF(OR(AND(Z42="Muy Baja",AB42="Mayor"),AND(Z42="Baja",AB42="Mayor"),AND(Z42="Media",AB42="Mayor"),AND(Z42="Alta",AB42="Moderado"),AND(Z42="Alta",AB42="Mayor"),AND(Z42="Muy Alta",AB42="Leve"),AND(Z42="Muy Alta",AB42="Menor"),AND(Z42="Muy Alta",AB42="Moderado"),AND(Z42="Muy Alta",AB42="Mayor")),"Alto",IF(OR(AND(Z42="Muy Baja",AB42="Catastrófico"),AND(Z42="Baja",AB42="Catastrófico"),AND(Z42="Media",AB42="Catastrófico"),AND(Z42="Alta",AB42="Catastrófico"),AND(Z42="Muy Alta",AB42="Catastrófico")),"Extremo","")))),"")</f>
        <v>Moderado</v>
      </c>
      <c r="AE42" s="61" t="s">
        <v>68</v>
      </c>
      <c r="AF42" s="309" t="s">
        <v>1040</v>
      </c>
      <c r="AG42" s="309" t="s">
        <v>1041</v>
      </c>
      <c r="AH42" s="121">
        <v>46023</v>
      </c>
      <c r="AI42" s="121">
        <v>46387</v>
      </c>
      <c r="AJ42" s="309" t="s">
        <v>1045</v>
      </c>
      <c r="AK42" s="8" t="s">
        <v>74</v>
      </c>
      <c r="AL42" s="52"/>
    </row>
    <row r="43" spans="1:38" ht="244.2" customHeight="1" thickBot="1" x14ac:dyDescent="0.35">
      <c r="A43" s="475">
        <v>2</v>
      </c>
      <c r="B43" s="476" t="s">
        <v>55</v>
      </c>
      <c r="C43" s="567" t="s">
        <v>1046</v>
      </c>
      <c r="D43" s="567" t="s">
        <v>1036</v>
      </c>
      <c r="E43" s="568" t="s">
        <v>1047</v>
      </c>
      <c r="F43" s="476" t="s">
        <v>59</v>
      </c>
      <c r="G43" s="488">
        <v>12</v>
      </c>
      <c r="H43" s="473" t="str">
        <f>IF(G43&lt;=0,"",IF(G43&lt;=2,"Muy Baja",IF(G43&lt;=24,"Baja",IF(G43&lt;=500,"Media",IF(G43&lt;=5000,"Alta","Muy Alta")))))</f>
        <v>Baja</v>
      </c>
      <c r="I43" s="470">
        <f>IF(H43="","",IF(H43="Muy Baja",0.2,IF(H43="Baja",0.4,IF(H43="Media",0.6,IF(H43="Alta",0.8,IF(H43="Muy Alta",1,))))))</f>
        <v>0.4</v>
      </c>
      <c r="J43" s="479" t="s">
        <v>142</v>
      </c>
      <c r="K43" s="470" t="str">
        <f>IF(NOT(ISERROR(MATCH(J43,'[25]Tabla Impacto'!$B$221:$B$223,0))),'[25]Tabla Impacto'!$F$223&amp;"Por favor no seleccionar los criterios de impacto(Afectación Económica o presupuestal y Pérdida Reputacional)",J43)</f>
        <v xml:space="preserve">     El riesgo afecta la imagen de la entidad con algunos usuarios de relevancia frente al logro de los objetivos</v>
      </c>
      <c r="L43" s="473" t="str">
        <f>IF(OR(K43='[25]Tabla Impacto'!$C$11,K43='[25]Tabla Impacto'!$D$11),"Leve",IF(OR(K43='[25]Tabla Impacto'!$C$12,K43='[25]Tabla Impacto'!$D$12),"Menor",IF(OR(K43='[25]Tabla Impacto'!$C$13,K43='[25]Tabla Impacto'!$D$13),"Moderado",IF(OR(K43='[25]Tabla Impacto'!$C$14,K43='[25]Tabla Impacto'!$D$14),"Mayor",IF(OR(K43='[25]Tabla Impacto'!$C$15,K43='[25]Tabla Impacto'!$D$15),"Catastrófico","")))))</f>
        <v>Moderado</v>
      </c>
      <c r="M43" s="470">
        <f>IF(L43="","",IF(L43="Leve",0.2,IF(L43="Menor",0.4,IF(L43="Moderado",0.6,IF(L43="Mayor",0.8,IF(L43="Catastrófico",1,))))))</f>
        <v>0.6</v>
      </c>
      <c r="N43" s="482" t="str">
        <f>IF(OR(AND(H43="Muy Baja",L43="Leve"),AND(H43="Muy Baja",L43="Menor"),AND(H43="Baja",L43="Leve")),"Bajo",IF(OR(AND(H43="Muy baja",L43="Moderado"),AND(H43="Baja",L43="Menor"),AND(H43="Baja",L43="Moderado"),AND(H43="Media",L43="Leve"),AND(H43="Media",L43="Menor"),AND(H43="Media",L43="Moderado"),AND(H43="Alta",L43="Leve"),AND(H43="Alta",L43="Menor")),"Moderado",IF(OR(AND(H43="Muy Baja",L43="Mayor"),AND(H43="Baja",L43="Mayor"),AND(H43="Media",L43="Mayor"),AND(H43="Alta",L43="Moderado"),AND(H43="Alta",L43="Mayor"),AND(H43="Muy Alta",L43="Leve"),AND(H43="Muy Alta",L43="Menor"),AND(H43="Muy Alta",L43="Moderado"),AND(H43="Muy Alta",L43="Mayor")),"Alto",IF(OR(AND(H43="Muy Baja",L43="Catastrófico"),AND(H43="Baja",L43="Catastrófico"),AND(H43="Media",L43="Catastrófico"),AND(H43="Alta",L43="Catastrófico"),AND(H43="Muy Alta",L43="Catastrófico")),"Extremo",""))))</f>
        <v>Moderado</v>
      </c>
      <c r="O43" s="57">
        <v>1</v>
      </c>
      <c r="P43" s="200" t="s">
        <v>1048</v>
      </c>
      <c r="Q43" s="200" t="s">
        <v>1039</v>
      </c>
      <c r="R43" s="310" t="str">
        <f>IF(OR(S43="Preventivo",S43="Detectivo"),"Probabilidad",IF(S43="Correctivo","Impacto",""))</f>
        <v>Probabilidad</v>
      </c>
      <c r="S43" s="61" t="s">
        <v>63</v>
      </c>
      <c r="T43" s="61" t="s">
        <v>64</v>
      </c>
      <c r="U43" s="62" t="str">
        <f>IF(AND(S43="Preventivo",T43="Automático"),"50%",IF(AND(S43="Preventivo",T43="Manual"),"40%",IF(AND(S43="Detectivo",T43="Automático"),"40%",IF(AND(S43="Detectivo",T43="Manual"),"30%",IF(AND(S43="Correctivo",T43="Automático"),"35%",IF(AND(S43="Correctivo",T43="Manual"),"25%",""))))))</f>
        <v>40%</v>
      </c>
      <c r="V43" s="61" t="s">
        <v>65</v>
      </c>
      <c r="W43" s="61" t="s">
        <v>66</v>
      </c>
      <c r="X43" s="61" t="s">
        <v>67</v>
      </c>
      <c r="Y43" s="105" t="str">
        <f>IFERROR(IF(Q44="Probabilidad",(I43-(+I43*U43)),IF(Q44="Impacto",I43,"")),"")</f>
        <v/>
      </c>
      <c r="Z43" s="64" t="str">
        <f t="shared" si="13"/>
        <v/>
      </c>
      <c r="AA43" s="62" t="str">
        <f t="shared" si="14"/>
        <v/>
      </c>
      <c r="AB43" s="64" t="str">
        <f>IFERROR(IF(AC43="","",IF(AC43&lt;=0.2,"Leve",IF(AC43&lt;=0.4,"Menor",IF(AC43&lt;=0.6,"Moderado",IF(AC43&lt;=0.8,"Mayor","Catastrófico"))))),"")</f>
        <v>Moderado</v>
      </c>
      <c r="AC43" s="62">
        <f>IFERROR(IF(R43="Impacto",(M43-(+M43*U43)),IF(R43="Probabilidad",M43,"")),"")</f>
        <v>0.6</v>
      </c>
      <c r="AD43" s="65" t="str">
        <f>IFERROR(IF(OR(AND(Z43="Muy Baja",AB43="Leve"),AND(Z43="Muy Baja",AB43="Menor"),AND(Z43="Baja",AB43="Leve")),"Bajo",IF(OR(AND(Z43="Muy baja",AB43="Moderado"),AND(Z43="Baja",AB43="Menor"),AND(Z43="Baja",AB43="Moderado"),AND(Z43="Media",AB43="Leve"),AND(Z43="Media",AB43="Menor"),AND(Z43="Media",AB43="Moderado"),AND(Z43="Alta",AB43="Leve"),AND(Z43="Alta",AB43="Menor")),"Moderado",IF(OR(AND(Z43="Muy Baja",AB43="Mayor"),AND(Z43="Baja",AB43="Mayor"),AND(Z43="Media",AB43="Mayor"),AND(Z43="Alta",AB43="Moderado"),AND(Z43="Alta",AB43="Mayor"),AND(Z43="Muy Alta",AB43="Leve"),AND(Z43="Muy Alta",AB43="Menor"),AND(Z43="Muy Alta",AB43="Moderado"),AND(Z43="Muy Alta",AB43="Mayor")),"Alto",IF(OR(AND(Z43="Muy Baja",AB43="Catastrófico"),AND(Z43="Baja",AB43="Catastrófico"),AND(Z43="Media",AB43="Catastrófico"),AND(Z43="Alta",AB43="Catastrófico"),AND(Z43="Muy Alta",AB43="Catastrófico")),"Extremo","")))),"")</f>
        <v/>
      </c>
      <c r="AE43" s="61" t="s">
        <v>68</v>
      </c>
      <c r="AF43" s="309" t="s">
        <v>1049</v>
      </c>
      <c r="AG43" s="309" t="s">
        <v>1050</v>
      </c>
      <c r="AH43" s="121">
        <v>46023</v>
      </c>
      <c r="AI43" s="121">
        <v>46387</v>
      </c>
      <c r="AJ43" s="309" t="s">
        <v>1045</v>
      </c>
      <c r="AK43" s="8" t="s">
        <v>74</v>
      </c>
      <c r="AL43" s="52"/>
    </row>
    <row r="44" spans="1:38" ht="183.6" customHeight="1" thickBot="1" x14ac:dyDescent="0.35">
      <c r="A44" s="475"/>
      <c r="B44" s="476"/>
      <c r="C44" s="567"/>
      <c r="D44" s="567"/>
      <c r="E44" s="568"/>
      <c r="F44" s="476"/>
      <c r="G44" s="489"/>
      <c r="H44" s="473"/>
      <c r="I44" s="470"/>
      <c r="J44" s="479"/>
      <c r="K44" s="470">
        <f>IF(NOT(ISERROR(MATCH(J44,_xlfn.ANCHORARRAY(E47),0))),#REF!&amp;"Por favor no seleccionar los criterios de impacto",J44)</f>
        <v>0</v>
      </c>
      <c r="L44" s="473"/>
      <c r="M44" s="470"/>
      <c r="N44" s="482"/>
      <c r="O44" s="57">
        <v>2</v>
      </c>
      <c r="P44" s="200" t="s">
        <v>1051</v>
      </c>
      <c r="Q44" s="200" t="s">
        <v>1039</v>
      </c>
      <c r="R44" s="60" t="str">
        <f t="shared" ref="R44:R54" si="17">IF(OR(S44="Preventivo",S44="Detectivo"),"Probabilidad",IF(S44="Correctivo","Impacto",""))</f>
        <v>Probabilidad</v>
      </c>
      <c r="S44" s="61" t="s">
        <v>63</v>
      </c>
      <c r="T44" s="61" t="s">
        <v>360</v>
      </c>
      <c r="U44" s="62" t="str">
        <f t="shared" ref="U44" si="18">IF(AND(S44="Preventivo",T44="Automático"),"50%",IF(AND(S44="Preventivo",T44="Manual"),"40%",IF(AND(S44="Detectivo",T44="Automático"),"40%",IF(AND(S44="Detectivo",T44="Manual"),"30%",IF(AND(S44="Correctivo",T44="Automático"),"35%",IF(AND(S44="Correctivo",T44="Manual"),"25%",""))))))</f>
        <v>50%</v>
      </c>
      <c r="V44" s="61" t="s">
        <v>65</v>
      </c>
      <c r="W44" s="61" t="s">
        <v>66</v>
      </c>
      <c r="X44" s="61" t="s">
        <v>67</v>
      </c>
      <c r="Y44" s="105">
        <f>IFERROR(IF(AND(Q44="Probabilidad",R44="Probabilidad"),(AA43-(+AA43*U44)),IF(R44="Probabilidad",(I43-(+I43*U44)),IF(R44="Impacto",AA43,""))),"")</f>
        <v>0.2</v>
      </c>
      <c r="Z44" s="64" t="str">
        <f t="shared" si="13"/>
        <v>Muy Baja</v>
      </c>
      <c r="AA44" s="62">
        <f t="shared" si="14"/>
        <v>0.2</v>
      </c>
      <c r="AB44" s="64" t="str">
        <f t="shared" si="15"/>
        <v>Moderado</v>
      </c>
      <c r="AC44" s="62">
        <f>IFERROR(IF(AND(Q44="Impacto",R44="Impacto"),(AC41-(+AC41*U44)),IF(R44="Impacto",($M$15-(+$M$15*U44)),IF(R44="Probabilidad",AC41,""))),"")</f>
        <v>0.6</v>
      </c>
      <c r="AD44" s="65" t="str">
        <f t="shared" ref="AD44" si="19">IFERROR(IF(OR(AND(Z44="Muy Baja",AB44="Leve"),AND(Z44="Muy Baja",AB44="Menor"),AND(Z44="Baja",AB44="Leve")),"Bajo",IF(OR(AND(Z44="Muy baja",AB44="Moderado"),AND(Z44="Baja",AB44="Menor"),AND(Z44="Baja",AB44="Moderado"),AND(Z44="Media",AB44="Leve"),AND(Z44="Media",AB44="Menor"),AND(Z44="Media",AB44="Moderado"),AND(Z44="Alta",AB44="Leve"),AND(Z44="Alta",AB44="Menor")),"Moderado",IF(OR(AND(Z44="Muy Baja",AB44="Mayor"),AND(Z44="Baja",AB44="Mayor"),AND(Z44="Media",AB44="Mayor"),AND(Z44="Alta",AB44="Moderado"),AND(Z44="Alta",AB44="Mayor"),AND(Z44="Muy Alta",AB44="Leve"),AND(Z44="Muy Alta",AB44="Menor"),AND(Z44="Muy Alta",AB44="Moderado"),AND(Z44="Muy Alta",AB44="Mayor")),"Alto",IF(OR(AND(Z44="Muy Baja",AB44="Catastrófico"),AND(Z44="Baja",AB44="Catastrófico"),AND(Z44="Media",AB44="Catastrófico"),AND(Z44="Alta",AB44="Catastrófico"),AND(Z44="Muy Alta",AB44="Catastrófico")),"Extremo","")))),"")</f>
        <v>Moderado</v>
      </c>
      <c r="AE44" s="61" t="s">
        <v>68</v>
      </c>
      <c r="AF44" s="309" t="s">
        <v>1052</v>
      </c>
      <c r="AG44" s="309" t="s">
        <v>1053</v>
      </c>
      <c r="AH44" s="121">
        <v>46023</v>
      </c>
      <c r="AI44" s="121">
        <v>46387</v>
      </c>
      <c r="AJ44" s="309" t="s">
        <v>1054</v>
      </c>
      <c r="AK44" s="8" t="s">
        <v>74</v>
      </c>
      <c r="AL44" s="52"/>
    </row>
    <row r="45" spans="1:38" ht="206.4" customHeight="1" thickBot="1" x14ac:dyDescent="0.35">
      <c r="A45" s="475">
        <v>3</v>
      </c>
      <c r="B45" s="476" t="s">
        <v>55</v>
      </c>
      <c r="C45" s="567" t="s">
        <v>1055</v>
      </c>
      <c r="D45" s="567" t="s">
        <v>1036</v>
      </c>
      <c r="E45" s="568" t="s">
        <v>1056</v>
      </c>
      <c r="F45" s="476" t="s">
        <v>59</v>
      </c>
      <c r="G45" s="474">
        <v>2</v>
      </c>
      <c r="H45" s="473" t="str">
        <f>IF(G45&lt;=0,"",IF(G45&lt;=2,"Muy Baja",IF(G45&lt;=24,"Baja",IF(G45&lt;=500,"Media",IF(G45&lt;=5000,"Alta","Muy Alta")))))</f>
        <v>Muy Baja</v>
      </c>
      <c r="I45" s="470">
        <f>IF(H45="","",IF(H45="Muy Baja",0.2,IF(H45="Baja",0.4,IF(H45="Media",0.6,IF(H45="Alta",0.8,IF(H45="Muy Alta",1,))))))</f>
        <v>0.2</v>
      </c>
      <c r="J45" s="479" t="s">
        <v>142</v>
      </c>
      <c r="K45" s="470" t="str">
        <f>IF(NOT(ISERROR(MATCH(J45,'[25]Tabla Impacto'!$B$221:$B$223,0))),'[25]Tabla Impacto'!$F$223&amp;"Por favor no seleccionar los criterios de impacto(Afectación Económica o presupuestal y Pérdida Reputacional)",J45)</f>
        <v xml:space="preserve">     El riesgo afecta la imagen de la entidad con algunos usuarios de relevancia frente al logro de los objetivos</v>
      </c>
      <c r="L45" s="473" t="str">
        <f>IF(OR(K45='[25]Tabla Impacto'!$C$11,K45='[25]Tabla Impacto'!$D$11),"Leve",IF(OR(K45='[25]Tabla Impacto'!$C$12,K45='[25]Tabla Impacto'!$D$12),"Menor",IF(OR(K45='[25]Tabla Impacto'!$C$13,K45='[25]Tabla Impacto'!$D$13),"Moderado",IF(OR(K45='[25]Tabla Impacto'!$C$14,K45='[25]Tabla Impacto'!$D$14),"Mayor",IF(OR(K45='[25]Tabla Impacto'!$C$15,K45='[25]Tabla Impacto'!$D$15),"Catastrófico","")))))</f>
        <v>Moderado</v>
      </c>
      <c r="M45" s="470">
        <f>IF(L45="","",IF(L45="Leve",0.2,IF(L45="Menor",0.4,IF(L45="Moderado",0.6,IF(L45="Mayor",0.8,IF(L45="Catastrófico",1,))))))</f>
        <v>0.6</v>
      </c>
      <c r="N45" s="482" t="str">
        <f>IF(OR(AND(H45="Muy Baja",L45="Leve"),AND(H45="Muy Baja",L45="Menor"),AND(H45="Baja",L45="Leve")),"Bajo",IF(OR(AND(H45="Muy baja",L45="Moderado"),AND(H45="Baja",L45="Menor"),AND(H45="Baja",L45="Moderado"),AND(H45="Media",L45="Leve"),AND(H45="Media",L45="Menor"),AND(H45="Media",L45="Moderado"),AND(H45="Alta",L45="Leve"),AND(H45="Alta",L45="Menor")),"Moderado",IF(OR(AND(H45="Muy Baja",L45="Mayor"),AND(H45="Baja",L45="Mayor"),AND(H45="Media",L45="Mayor"),AND(H45="Alta",L45="Moderado"),AND(H45="Alta",L45="Mayor"),AND(H45="Muy Alta",L45="Leve"),AND(H45="Muy Alta",L45="Menor"),AND(H45="Muy Alta",L45="Moderado"),AND(H45="Muy Alta",L45="Mayor")),"Alto",IF(OR(AND(H45="Muy Baja",L45="Catastrófico"),AND(H45="Baja",L45="Catastrófico"),AND(H45="Media",L45="Catastrófico"),AND(H45="Alta",L45="Catastrófico"),AND(H45="Muy Alta",L45="Catastrófico")),"Extremo",""))))</f>
        <v>Moderado</v>
      </c>
      <c r="O45" s="57">
        <v>1</v>
      </c>
      <c r="P45" s="200" t="s">
        <v>1057</v>
      </c>
      <c r="Q45" s="24" t="s">
        <v>1058</v>
      </c>
      <c r="R45" s="60" t="str">
        <f t="shared" si="17"/>
        <v>Probabilidad</v>
      </c>
      <c r="S45" s="61" t="s">
        <v>63</v>
      </c>
      <c r="T45" s="61" t="s">
        <v>360</v>
      </c>
      <c r="U45" s="62" t="str">
        <f>IF(AND(S45="Preventivo",T45="Automático"),"50%",IF(AND(S45="Preventivo",T45="Manual"),"40%",IF(AND(S45="Detectivo",T45="Automático"),"40%",IF(AND(S45="Detectivo",T45="Manual"),"30%",IF(AND(S45="Correctivo",T45="Automático"),"35%",IF(AND(S45="Correctivo",T45="Manual"),"25%",""))))))</f>
        <v>50%</v>
      </c>
      <c r="V45" s="61" t="s">
        <v>65</v>
      </c>
      <c r="W45" s="61" t="s">
        <v>66</v>
      </c>
      <c r="X45" s="61"/>
      <c r="Y45" s="105">
        <f>IFERROR(IF(R45="Probabilidad",(I45-(+I45*U45)),IF(R45="Impacto",I45,"")),"")</f>
        <v>0.1</v>
      </c>
      <c r="Z45" s="64" t="str">
        <f>IFERROR(IF(Y45="","",IF(Y45&lt;=0.2,"Muy Baja",IF(Y45&lt;=0.4,"Baja",IF(Y45&lt;=0.6,"Media",IF(Y45&lt;=0.8,"Alta","Muy Alta"))))),"")</f>
        <v>Muy Baja</v>
      </c>
      <c r="AA45" s="62">
        <f>+Y45</f>
        <v>0.1</v>
      </c>
      <c r="AB45" s="64" t="str">
        <f>IFERROR(IF(AC45="","",IF(AC45&lt;=0.2,"Leve",IF(AC45&lt;=0.4,"Menor",IF(AC45&lt;=0.6,"Moderado",IF(AC45&lt;=0.8,"Mayor","Catastrófico"))))),"")</f>
        <v>Moderado</v>
      </c>
      <c r="AC45" s="62">
        <f>IFERROR(IF(R45="Impacto",(M45-(+M45*U45)),IF(R45="Probabilidad",M45,"")),"")</f>
        <v>0.6</v>
      </c>
      <c r="AD45" s="65" t="str">
        <f>IFERROR(IF(OR(AND(Z45="Muy Baja",AB45="Leve"),AND(Z45="Muy Baja",AB45="Menor"),AND(Z45="Baja",AB45="Leve")),"Bajo",IF(OR(AND(Z45="Muy baja",AB45="Moderado"),AND(Z45="Baja",AB45="Menor"),AND(Z45="Baja",AB45="Moderado"),AND(Z45="Media",AB45="Leve"),AND(Z45="Media",AB45="Menor"),AND(Z45="Media",AB45="Moderado"),AND(Z45="Alta",AB45="Leve"),AND(Z45="Alta",AB45="Menor")),"Moderado",IF(OR(AND(Z45="Muy Baja",AB45="Mayor"),AND(Z45="Baja",AB45="Mayor"),AND(Z45="Media",AB45="Mayor"),AND(Z45="Alta",AB45="Moderado"),AND(Z45="Alta",AB45="Mayor"),AND(Z45="Muy Alta",AB45="Leve"),AND(Z45="Muy Alta",AB45="Menor"),AND(Z45="Muy Alta",AB45="Moderado"),AND(Z45="Muy Alta",AB45="Mayor")),"Alto",IF(OR(AND(Z45="Muy Baja",AB45="Catastrófico"),AND(Z45="Baja",AB45="Catastrófico"),AND(Z45="Media",AB45="Catastrófico"),AND(Z45="Alta",AB45="Catastrófico"),AND(Z45="Muy Alta",AB45="Catastrófico")),"Extremo","")))),"")</f>
        <v>Moderado</v>
      </c>
      <c r="AE45" s="61" t="s">
        <v>68</v>
      </c>
      <c r="AF45" s="309" t="s">
        <v>1059</v>
      </c>
      <c r="AG45" s="309" t="s">
        <v>1060</v>
      </c>
      <c r="AH45" s="121">
        <v>46023</v>
      </c>
      <c r="AI45" s="121">
        <v>46387</v>
      </c>
      <c r="AJ45" s="309" t="s">
        <v>1061</v>
      </c>
      <c r="AK45" s="8" t="s">
        <v>74</v>
      </c>
      <c r="AL45" s="52"/>
    </row>
    <row r="46" spans="1:38" ht="238.2" customHeight="1" thickBot="1" x14ac:dyDescent="0.35">
      <c r="A46" s="475"/>
      <c r="B46" s="476"/>
      <c r="C46" s="567"/>
      <c r="D46" s="567"/>
      <c r="E46" s="568"/>
      <c r="F46" s="476"/>
      <c r="G46" s="474"/>
      <c r="H46" s="473"/>
      <c r="I46" s="470"/>
      <c r="J46" s="479"/>
      <c r="K46" s="470">
        <f>IF(NOT(ISERROR(MATCH(J46,_xlfn.ANCHORARRAY(E49),0))),#REF!&amp;"Por favor no seleccionar los criterios de impacto",J46)</f>
        <v>0</v>
      </c>
      <c r="L46" s="473"/>
      <c r="M46" s="470"/>
      <c r="N46" s="482"/>
      <c r="O46" s="57">
        <v>2</v>
      </c>
      <c r="P46" s="200" t="s">
        <v>1062</v>
      </c>
      <c r="Q46" s="24" t="s">
        <v>1058</v>
      </c>
      <c r="R46" s="60" t="str">
        <f t="shared" si="17"/>
        <v>Probabilidad</v>
      </c>
      <c r="S46" s="61" t="s">
        <v>63</v>
      </c>
      <c r="T46" s="61" t="s">
        <v>360</v>
      </c>
      <c r="U46" s="62" t="str">
        <f t="shared" ref="U46" si="20">IF(AND(S46="Preventivo",T46="Automático"),"50%",IF(AND(S46="Preventivo",T46="Manual"),"40%",IF(AND(S46="Detectivo",T46="Automático"),"40%",IF(AND(S46="Detectivo",T46="Manual"),"30%",IF(AND(S46="Correctivo",T46="Automático"),"35%",IF(AND(S46="Correctivo",T46="Manual"),"25%",""))))))</f>
        <v>50%</v>
      </c>
      <c r="V46" s="61" t="s">
        <v>65</v>
      </c>
      <c r="W46" s="61" t="s">
        <v>66</v>
      </c>
      <c r="X46" s="61" t="s">
        <v>67</v>
      </c>
      <c r="Y46" s="203">
        <f>IFERROR(IF(AND(R45="Probabilidad",R46="Probabilidad"),(AA45-(+AA45*U46)),IF(R46="Probabilidad",(I45-(+I45*U46)),IF(R46="Impacto",AA45,""))),"")</f>
        <v>0.05</v>
      </c>
      <c r="Z46" s="64" t="str">
        <f t="shared" si="13"/>
        <v>Muy Baja</v>
      </c>
      <c r="AA46" s="62">
        <f t="shared" ref="AA46" si="21">+Y46</f>
        <v>0.05</v>
      </c>
      <c r="AB46" s="64" t="str">
        <f t="shared" si="15"/>
        <v>Moderado</v>
      </c>
      <c r="AC46" s="62">
        <f>IFERROR(IF(AND(R45="Impacto",R46="Impacto"),(AC43-(+AC43*U46)),IF(R46="Impacto",($M$17-(+$M$17*U46)),IF(R46="Probabilidad",AC43,""))),"")</f>
        <v>0.6</v>
      </c>
      <c r="AD46" s="65" t="str">
        <f t="shared" ref="AD46" si="22">IFERROR(IF(OR(AND(Z46="Muy Baja",AB46="Leve"),AND(Z46="Muy Baja",AB46="Menor"),AND(Z46="Baja",AB46="Leve")),"Bajo",IF(OR(AND(Z46="Muy baja",AB46="Moderado"),AND(Z46="Baja",AB46="Menor"),AND(Z46="Baja",AB46="Moderado"),AND(Z46="Media",AB46="Leve"),AND(Z46="Media",AB46="Menor"),AND(Z46="Media",AB46="Moderado"),AND(Z46="Alta",AB46="Leve"),AND(Z46="Alta",AB46="Menor")),"Moderado",IF(OR(AND(Z46="Muy Baja",AB46="Mayor"),AND(Z46="Baja",AB46="Mayor"),AND(Z46="Media",AB46="Mayor"),AND(Z46="Alta",AB46="Moderado"),AND(Z46="Alta",AB46="Mayor"),AND(Z46="Muy Alta",AB46="Leve"),AND(Z46="Muy Alta",AB46="Menor"),AND(Z46="Muy Alta",AB46="Moderado"),AND(Z46="Muy Alta",AB46="Mayor")),"Alto",IF(OR(AND(Z46="Muy Baja",AB46="Catastrófico"),AND(Z46="Baja",AB46="Catastrófico"),AND(Z46="Media",AB46="Catastrófico"),AND(Z46="Alta",AB46="Catastrófico"),AND(Z46="Muy Alta",AB46="Catastrófico")),"Extremo","")))),"")</f>
        <v>Moderado</v>
      </c>
      <c r="AE46" s="61"/>
      <c r="AF46" s="309" t="s">
        <v>1063</v>
      </c>
      <c r="AG46" s="309" t="s">
        <v>1060</v>
      </c>
      <c r="AH46" s="121">
        <v>46023</v>
      </c>
      <c r="AI46" s="121">
        <v>46387</v>
      </c>
      <c r="AJ46" s="309" t="s">
        <v>1064</v>
      </c>
      <c r="AK46" s="8" t="s">
        <v>74</v>
      </c>
      <c r="AL46" s="52"/>
    </row>
    <row r="47" spans="1:38" ht="202.2" customHeight="1" thickBot="1" x14ac:dyDescent="0.35">
      <c r="A47" s="475">
        <v>4</v>
      </c>
      <c r="B47" s="476" t="s">
        <v>55</v>
      </c>
      <c r="C47" s="567" t="s">
        <v>1065</v>
      </c>
      <c r="D47" s="567" t="s">
        <v>1066</v>
      </c>
      <c r="E47" s="568" t="s">
        <v>1067</v>
      </c>
      <c r="F47" s="476" t="s">
        <v>59</v>
      </c>
      <c r="G47" s="474">
        <v>4</v>
      </c>
      <c r="H47" s="480" t="str">
        <f>IF(G47&lt;=0,"",IF(G47&lt;=2,"Muy Baja",IF(G47&lt;=24,"Baja",IF(G47&lt;=500,"Media",IF(G47&lt;=5000,"Alta","Muy Alta")))))</f>
        <v>Baja</v>
      </c>
      <c r="I47" s="472">
        <f>IF(H47="","",IF(H47="Muy Baja",0.2,IF(H47="Baja",0.4,IF(H47="Media",0.6,IF(H47="Alta",0.8,IF(H47="Muy Alta",1,))))))</f>
        <v>0.4</v>
      </c>
      <c r="J47" s="479" t="s">
        <v>142</v>
      </c>
      <c r="K47" s="472" t="str">
        <f>IF(NOT(ISERROR(MATCH(J47,'[25]Tabla Impacto'!$B$221:$B$223,0))),'[25]Tabla Impacto'!$F$223&amp;"Por favor no seleccionar los criterios de impacto(Afectación Económica o presupuestal y Pérdida Reputacional)",J47)</f>
        <v xml:space="preserve">     El riesgo afecta la imagen de la entidad con algunos usuarios de relevancia frente al logro de los objetivos</v>
      </c>
      <c r="L47" s="480" t="str">
        <f>IF(OR(K47='[25]Tabla Impacto'!$C$11,K47='[25]Tabla Impacto'!$D$11),"Leve",IF(OR(K47='[25]Tabla Impacto'!$C$12,K47='[25]Tabla Impacto'!$D$12),"Menor",IF(OR(K47='[25]Tabla Impacto'!$C$13,K47='[25]Tabla Impacto'!$D$13),"Moderado",IF(OR(K47='[25]Tabla Impacto'!$C$14,K47='[25]Tabla Impacto'!$D$14),"Mayor",IF(OR(K47='[25]Tabla Impacto'!$C$15,K47='[25]Tabla Impacto'!$D$15),"Catastrófico","")))))</f>
        <v>Moderado</v>
      </c>
      <c r="M47" s="472">
        <f>IF(L47="","",IF(L47="Leve",0.2,IF(L47="Menor",0.4,IF(L47="Moderado",0.6,IF(L47="Mayor",0.8,IF(L47="Catastrófico",1,))))))</f>
        <v>0.6</v>
      </c>
      <c r="N47" s="481" t="str">
        <f>IF(OR(AND(H47="Muy Baja",L47="Leve"),AND(H47="Muy Baja",L47="Menor"),AND(H47="Baja",L47="Leve")),"Bajo",IF(OR(AND(H47="Muy baja",L47="Moderado"),AND(H47="Baja",L47="Menor"),AND(H47="Baja",L47="Moderado"),AND(H47="Media",L47="Leve"),AND(H47="Media",L47="Menor"),AND(H47="Media",L47="Moderado"),AND(H47="Alta",L47="Leve"),AND(H47="Alta",L47="Menor")),"Moderado",IF(OR(AND(H47="Muy Baja",L47="Mayor"),AND(H47="Baja",L47="Mayor"),AND(H47="Media",L47="Mayor"),AND(H47="Alta",L47="Moderado"),AND(H47="Alta",L47="Mayor"),AND(H47="Muy Alta",L47="Leve"),AND(H47="Muy Alta",L47="Menor"),AND(H47="Muy Alta",L47="Moderado"),AND(H47="Muy Alta",L47="Mayor")),"Alto",IF(OR(AND(H47="Muy Baja",L47="Catastrófico"),AND(H47="Baja",L47="Catastrófico"),AND(H47="Media",L47="Catastrófico"),AND(H47="Alta",L47="Catastrófico"),AND(H47="Muy Alta",L47="Catastrófico")),"Extremo",""))))</f>
        <v>Moderado</v>
      </c>
      <c r="O47" s="71">
        <v>1</v>
      </c>
      <c r="P47" s="311" t="s">
        <v>1068</v>
      </c>
      <c r="Q47" s="24" t="s">
        <v>1069</v>
      </c>
      <c r="R47" s="60" t="str">
        <f t="shared" si="17"/>
        <v>Probabilidad</v>
      </c>
      <c r="S47" s="61" t="s">
        <v>63</v>
      </c>
      <c r="T47" s="61" t="s">
        <v>360</v>
      </c>
      <c r="U47" s="62" t="str">
        <f>IF(AND(S47="Preventivo",T47="Automático"),"50%",IF(AND(S47="Preventivo",T47="Manual"),"40%",IF(AND(S47="Detectivo",T47="Automático"),"40%",IF(AND(S47="Detectivo",T47="Manual"),"30%",IF(AND(S47="Correctivo",T47="Automático"),"35%",IF(AND(S47="Correctivo",T47="Manual"),"25%",""))))))</f>
        <v>50%</v>
      </c>
      <c r="V47" s="61" t="s">
        <v>65</v>
      </c>
      <c r="W47" s="61" t="s">
        <v>66</v>
      </c>
      <c r="X47" s="61" t="s">
        <v>67</v>
      </c>
      <c r="Y47" s="105">
        <f>IFERROR(IF(R47="Probabilidad",(I47-(+I47*U47)),IF(R47="Impacto",I47,"")),"")</f>
        <v>0.2</v>
      </c>
      <c r="Z47" s="64" t="str">
        <f>IFERROR(IF(Y47="","",IF(Y47&lt;=0.2,"Muy Baja",IF(Y47&lt;=0.4,"Baja",IF(Y47&lt;=0.6,"Media",IF(Y47&lt;=0.8,"Alta","Muy Alta"))))),"")</f>
        <v>Muy Baja</v>
      </c>
      <c r="AA47" s="62">
        <f>+Y47</f>
        <v>0.2</v>
      </c>
      <c r="AB47" s="64" t="str">
        <f>IFERROR(IF(AC47="","",IF(AC47&lt;=0.2,"Leve",IF(AC47&lt;=0.4,"Menor",IF(AC47&lt;=0.6,"Moderado",IF(AC47&lt;=0.8,"Mayor","Catastrófico"))))),"")</f>
        <v>Moderado</v>
      </c>
      <c r="AC47" s="62">
        <f>IFERROR(IF(R47="Impacto",(M47-(+M47*U47)),IF(R47="Probabilidad",M47,"")),"")</f>
        <v>0.6</v>
      </c>
      <c r="AD47" s="65" t="str">
        <f>IFERROR(IF(OR(AND(Z47="Muy Baja",AB47="Leve"),AND(Z47="Muy Baja",AB47="Menor"),AND(Z47="Baja",AB47="Leve")),"Bajo",IF(OR(AND(Z47="Muy baja",AB47="Moderado"),AND(Z47="Baja",AB47="Menor"),AND(Z47="Baja",AB47="Moderado"),AND(Z47="Media",AB47="Leve"),AND(Z47="Media",AB47="Menor"),AND(Z47="Media",AB47="Moderado"),AND(Z47="Alta",AB47="Leve"),AND(Z47="Alta",AB47="Menor")),"Moderado",IF(OR(AND(Z47="Muy Baja",AB47="Mayor"),AND(Z47="Baja",AB47="Mayor"),AND(Z47="Media",AB47="Mayor"),AND(Z47="Alta",AB47="Moderado"),AND(Z47="Alta",AB47="Mayor"),AND(Z47="Muy Alta",AB47="Leve"),AND(Z47="Muy Alta",AB47="Menor"),AND(Z47="Muy Alta",AB47="Moderado"),AND(Z47="Muy Alta",AB47="Mayor")),"Alto",IF(OR(AND(Z47="Muy Baja",AB47="Catastrófico"),AND(Z47="Baja",AB47="Catastrófico"),AND(Z47="Media",AB47="Catastrófico"),AND(Z47="Alta",AB47="Catastrófico"),AND(Z47="Muy Alta",AB47="Catastrófico")),"Extremo","")))),"")</f>
        <v>Moderado</v>
      </c>
      <c r="AE47" s="61" t="s">
        <v>68</v>
      </c>
      <c r="AF47" s="309" t="s">
        <v>1070</v>
      </c>
      <c r="AG47" s="309" t="s">
        <v>1071</v>
      </c>
      <c r="AH47" s="121">
        <v>46023</v>
      </c>
      <c r="AI47" s="121">
        <v>46387</v>
      </c>
      <c r="AJ47" s="309" t="s">
        <v>1064</v>
      </c>
      <c r="AK47" s="8" t="s">
        <v>74</v>
      </c>
      <c r="AL47" s="52"/>
    </row>
    <row r="48" spans="1:38" ht="165.6" customHeight="1" thickBot="1" x14ac:dyDescent="0.35">
      <c r="A48" s="475"/>
      <c r="B48" s="476"/>
      <c r="C48" s="567"/>
      <c r="D48" s="567"/>
      <c r="E48" s="568"/>
      <c r="F48" s="476"/>
      <c r="G48" s="474"/>
      <c r="H48" s="473"/>
      <c r="I48" s="470"/>
      <c r="J48" s="479"/>
      <c r="K48" s="470">
        <f>IF(NOT(ISERROR(MATCH(J48,_xlfn.ANCHORARRAY(E51),0))),#REF!&amp;"Por favor no seleccionar los criterios de impacto",J48)</f>
        <v>0</v>
      </c>
      <c r="L48" s="473"/>
      <c r="M48" s="470"/>
      <c r="N48" s="482"/>
      <c r="O48" s="57">
        <v>2</v>
      </c>
      <c r="P48" s="200" t="s">
        <v>1072</v>
      </c>
      <c r="Q48" s="24" t="s">
        <v>1069</v>
      </c>
      <c r="R48" s="60" t="str">
        <f t="shared" si="17"/>
        <v>Probabilidad</v>
      </c>
      <c r="S48" s="61" t="s">
        <v>63</v>
      </c>
      <c r="T48" s="61" t="s">
        <v>360</v>
      </c>
      <c r="U48" s="62" t="str">
        <f t="shared" ref="U48" si="23">IF(AND(S48="Preventivo",T48="Automático"),"50%",IF(AND(S48="Preventivo",T48="Manual"),"40%",IF(AND(S48="Detectivo",T48="Automático"),"40%",IF(AND(S48="Detectivo",T48="Manual"),"30%",IF(AND(S48="Correctivo",T48="Automático"),"35%",IF(AND(S48="Correctivo",T48="Manual"),"25%",""))))))</f>
        <v>50%</v>
      </c>
      <c r="V48" s="61" t="s">
        <v>65</v>
      </c>
      <c r="W48" s="61" t="s">
        <v>66</v>
      </c>
      <c r="X48" s="61" t="s">
        <v>67</v>
      </c>
      <c r="Y48" s="105">
        <f>IFERROR(IF(AND(R47="Probabilidad",R48="Probabilidad"),(AA47-(+AA47*U48)),IF(R48="Probabilidad",(I47-(+I47*U48)),IF(R48="Impacto",AA47,""))),"")</f>
        <v>0.1</v>
      </c>
      <c r="Z48" s="64" t="str">
        <f t="shared" si="13"/>
        <v>Muy Baja</v>
      </c>
      <c r="AA48" s="62">
        <f t="shared" ref="AA48" si="24">+Y48</f>
        <v>0.1</v>
      </c>
      <c r="AB48" s="64" t="str">
        <f t="shared" si="15"/>
        <v>Moderado</v>
      </c>
      <c r="AC48" s="62">
        <f>IFERROR(IF(AND(R47="Impacto",R48="Impacto"),(AC45-(+AC45*U48)),IF(R48="Impacto",(#REF!-(+#REF!*U48)),IF(R48="Probabilidad",AC45,""))),"")</f>
        <v>0.6</v>
      </c>
      <c r="AD48" s="65" t="str">
        <f t="shared" ref="AD48" si="25">IFERROR(IF(OR(AND(Z48="Muy Baja",AB48="Leve"),AND(Z48="Muy Baja",AB48="Menor"),AND(Z48="Baja",AB48="Leve")),"Bajo",IF(OR(AND(Z48="Muy baja",AB48="Moderado"),AND(Z48="Baja",AB48="Menor"),AND(Z48="Baja",AB48="Moderado"),AND(Z48="Media",AB48="Leve"),AND(Z48="Media",AB48="Menor"),AND(Z48="Media",AB48="Moderado"),AND(Z48="Alta",AB48="Leve"),AND(Z48="Alta",AB48="Menor")),"Moderado",IF(OR(AND(Z48="Muy Baja",AB48="Mayor"),AND(Z48="Baja",AB48="Mayor"),AND(Z48="Media",AB48="Mayor"),AND(Z48="Alta",AB48="Moderado"),AND(Z48="Alta",AB48="Mayor"),AND(Z48="Muy Alta",AB48="Leve"),AND(Z48="Muy Alta",AB48="Menor"),AND(Z48="Muy Alta",AB48="Moderado"),AND(Z48="Muy Alta",AB48="Mayor")),"Alto",IF(OR(AND(Z48="Muy Baja",AB48="Catastrófico"),AND(Z48="Baja",AB48="Catastrófico"),AND(Z48="Media",AB48="Catastrófico"),AND(Z48="Alta",AB48="Catastrófico"),AND(Z48="Muy Alta",AB48="Catastrófico")),"Extremo","")))),"")</f>
        <v>Moderado</v>
      </c>
      <c r="AE48" s="61" t="s">
        <v>180</v>
      </c>
      <c r="AF48" s="309" t="s">
        <v>1073</v>
      </c>
      <c r="AG48" s="309" t="s">
        <v>1074</v>
      </c>
      <c r="AH48" s="121">
        <v>46023</v>
      </c>
      <c r="AI48" s="121">
        <v>46387</v>
      </c>
      <c r="AJ48" s="309" t="s">
        <v>1064</v>
      </c>
      <c r="AK48" s="8" t="s">
        <v>74</v>
      </c>
      <c r="AL48" s="52"/>
    </row>
    <row r="49" spans="1:38" ht="172.2" customHeight="1" thickBot="1" x14ac:dyDescent="0.35">
      <c r="A49" s="475">
        <v>5</v>
      </c>
      <c r="B49" s="476" t="s">
        <v>55</v>
      </c>
      <c r="C49" s="567" t="s">
        <v>1065</v>
      </c>
      <c r="D49" s="567" t="s">
        <v>1066</v>
      </c>
      <c r="E49" s="568" t="s">
        <v>1075</v>
      </c>
      <c r="F49" s="476" t="s">
        <v>59</v>
      </c>
      <c r="G49" s="474">
        <v>36</v>
      </c>
      <c r="H49" s="473" t="str">
        <f>IF(G49&lt;=0,"",IF(G49&lt;=2,"Muy Baja",IF(G49&lt;=24,"Baja",IF(G49&lt;=500,"Media",IF(G49&lt;=5000,"Alta","Muy Alta")))))</f>
        <v>Media</v>
      </c>
      <c r="I49" s="470">
        <f>IF(H49="","",IF(H49="Muy Baja",0.2,IF(H49="Baja",0.4,IF(H49="Media",0.6,IF(H49="Alta",0.8,IF(H49="Muy Alta",1,))))))</f>
        <v>0.6</v>
      </c>
      <c r="J49" s="479" t="s">
        <v>142</v>
      </c>
      <c r="K49" s="472" t="str">
        <f>IF(NOT(ISERROR(MATCH(J49,'[25]Tabla Impacto'!$B$221:$B$223,0))),'[25]Tabla Impacto'!$F$223&amp;"Por favor no seleccionar los criterios de impacto(Afectación Económica o presupuestal y Pérdida Reputacional)",J49)</f>
        <v xml:space="preserve">     El riesgo afecta la imagen de la entidad con algunos usuarios de relevancia frente al logro de los objetivos</v>
      </c>
      <c r="L49" s="473" t="str">
        <f>IF(OR(K49='[25]Tabla Impacto'!$C$11,K49='[25]Tabla Impacto'!$D$11),"Leve",IF(OR(K49='[25]Tabla Impacto'!$C$12,K49='[25]Tabla Impacto'!$D$12),"Menor",IF(OR(K49='[25]Tabla Impacto'!$C$13,K49='[25]Tabla Impacto'!$D$13),"Moderado",IF(OR(K49='[25]Tabla Impacto'!$C$14,K49='[25]Tabla Impacto'!$D$14),"Mayor",IF(OR(K49='[25]Tabla Impacto'!$C$15,K49='[25]Tabla Impacto'!$D$15),"Catastrófico","")))))</f>
        <v>Moderado</v>
      </c>
      <c r="M49" s="470">
        <f>IF(L49="","",IF(L49="Leve",0.2,IF(L49="Menor",0.4,IF(L49="Moderado",0.6,IF(L49="Mayor",0.8,IF(L49="Catastrófico",1,))))))</f>
        <v>0.6</v>
      </c>
      <c r="N49" s="482" t="str">
        <f>IF(OR(AND(H49="Muy Baja",L49="Leve"),AND(H49="Muy Baja",L49="Menor"),AND(H49="Baja",L49="Leve")),"Bajo",IF(OR(AND(H49="Muy baja",L49="Moderado"),AND(H49="Baja",L49="Menor"),AND(H49="Baja",L49="Moderado"),AND(H49="Media",L49="Leve"),AND(H49="Media",L49="Menor"),AND(H49="Media",L49="Moderado"),AND(H49="Alta",L49="Leve"),AND(H49="Alta",L49="Menor")),"Moderado",IF(OR(AND(H49="Muy Baja",L49="Mayor"),AND(H49="Baja",L49="Mayor"),AND(H49="Media",L49="Mayor"),AND(H49="Alta",L49="Moderado"),AND(H49="Alta",L49="Mayor"),AND(H49="Muy Alta",L49="Leve"),AND(H49="Muy Alta",L49="Menor"),AND(H49="Muy Alta",L49="Moderado"),AND(H49="Muy Alta",L49="Mayor")),"Alto",IF(OR(AND(H49="Muy Baja",L49="Catastrófico"),AND(H49="Baja",L49="Catastrófico"),AND(H49="Media",L49="Catastrófico"),AND(H49="Alta",L49="Catastrófico"),AND(H49="Muy Alta",L49="Catastrófico")),"Extremo",""))))</f>
        <v>Moderado</v>
      </c>
      <c r="O49" s="57">
        <v>1</v>
      </c>
      <c r="P49" s="311" t="s">
        <v>1068</v>
      </c>
      <c r="Q49" s="24" t="s">
        <v>1039</v>
      </c>
      <c r="R49" s="60" t="str">
        <f t="shared" si="17"/>
        <v>Probabilidad</v>
      </c>
      <c r="S49" s="61" t="s">
        <v>63</v>
      </c>
      <c r="T49" s="61" t="s">
        <v>64</v>
      </c>
      <c r="U49" s="62" t="str">
        <f>IF(AND(S49="Preventivo",T49="Automático"),"50%",IF(AND(S49="Preventivo",T49="Manual"),"40%",IF(AND(S49="Detectivo",T49="Automático"),"40%",IF(AND(S49="Detectivo",T49="Manual"),"30%",IF(AND(S49="Correctivo",T49="Automático"),"35%",IF(AND(S49="Correctivo",T49="Manual"),"25%",""))))))</f>
        <v>40%</v>
      </c>
      <c r="V49" s="61" t="s">
        <v>65</v>
      </c>
      <c r="W49" s="61" t="s">
        <v>66</v>
      </c>
      <c r="X49" s="61" t="s">
        <v>67</v>
      </c>
      <c r="Y49" s="105">
        <f>IFERROR(IF(R49="Probabilidad",(I49-(+I49*U49)),IF(R49="Impacto",I49,"")),"")</f>
        <v>0.36</v>
      </c>
      <c r="Z49" s="64" t="str">
        <f>IFERROR(IF(Y49="","",IF(Y49&lt;=0.2,"Muy Baja",IF(Y49&lt;=0.4,"Baja",IF(Y49&lt;=0.6,"Media",IF(Y49&lt;=0.8,"Alta","Muy Alta"))))),"")</f>
        <v>Baja</v>
      </c>
      <c r="AA49" s="62">
        <f>+Y49</f>
        <v>0.36</v>
      </c>
      <c r="AB49" s="64" t="str">
        <f>IFERROR(IF(AC49="","",IF(AC49&lt;=0.2,"Leve",IF(AC49&lt;=0.4,"Menor",IF(AC49&lt;=0.6,"Moderado",IF(AC49&lt;=0.8,"Mayor","Catastrófico"))))),"")</f>
        <v>Moderado</v>
      </c>
      <c r="AC49" s="62">
        <f>IFERROR(IF(R49="Impacto",(M49-(+M49*U49)),IF(R49="Probabilidad",M49,"")),"")</f>
        <v>0.6</v>
      </c>
      <c r="AD49" s="65" t="str">
        <f>IFERROR(IF(OR(AND(Z49="Muy Baja",AB49="Leve"),AND(Z49="Muy Baja",AB49="Menor"),AND(Z49="Baja",AB49="Leve")),"Bajo",IF(OR(AND(Z49="Muy baja",AB49="Moderado"),AND(Z49="Baja",AB49="Menor"),AND(Z49="Baja",AB49="Moderado"),AND(Z49="Media",AB49="Leve"),AND(Z49="Media",AB49="Menor"),AND(Z49="Media",AB49="Moderado"),AND(Z49="Alta",AB49="Leve"),AND(Z49="Alta",AB49="Menor")),"Moderado",IF(OR(AND(Z49="Muy Baja",AB49="Mayor"),AND(Z49="Baja",AB49="Mayor"),AND(Z49="Media",AB49="Mayor"),AND(Z49="Alta",AB49="Moderado"),AND(Z49="Alta",AB49="Mayor"),AND(Z49="Muy Alta",AB49="Leve"),AND(Z49="Muy Alta",AB49="Menor"),AND(Z49="Muy Alta",AB49="Moderado"),AND(Z49="Muy Alta",AB49="Mayor")),"Alto",IF(OR(AND(Z49="Muy Baja",AB49="Catastrófico"),AND(Z49="Baja",AB49="Catastrófico"),AND(Z49="Media",AB49="Catastrófico"),AND(Z49="Alta",AB49="Catastrófico"),AND(Z49="Muy Alta",AB49="Catastrófico")),"Extremo","")))),"")</f>
        <v>Moderado</v>
      </c>
      <c r="AE49" s="61" t="s">
        <v>68</v>
      </c>
      <c r="AF49" s="309" t="s">
        <v>1076</v>
      </c>
      <c r="AG49" s="309" t="s">
        <v>1077</v>
      </c>
      <c r="AH49" s="121">
        <v>46023</v>
      </c>
      <c r="AI49" s="121">
        <v>46387</v>
      </c>
      <c r="AJ49" s="309" t="s">
        <v>1064</v>
      </c>
      <c r="AK49" s="8" t="s">
        <v>74</v>
      </c>
      <c r="AL49" s="52"/>
    </row>
    <row r="50" spans="1:38" ht="190.2" customHeight="1" thickBot="1" x14ac:dyDescent="0.35">
      <c r="A50" s="475"/>
      <c r="B50" s="476"/>
      <c r="C50" s="567"/>
      <c r="D50" s="567"/>
      <c r="E50" s="568"/>
      <c r="F50" s="476"/>
      <c r="G50" s="474"/>
      <c r="H50" s="473"/>
      <c r="I50" s="470"/>
      <c r="J50" s="479"/>
      <c r="K50" s="470">
        <f>IF(NOT(ISERROR(MATCH(J50,_xlfn.ANCHORARRAY(E53),0))),#REF!&amp;"Por favor no seleccionar los criterios de impacto",J50)</f>
        <v>0</v>
      </c>
      <c r="L50" s="473"/>
      <c r="M50" s="470"/>
      <c r="N50" s="482"/>
      <c r="O50" s="57">
        <v>2</v>
      </c>
      <c r="P50" s="200" t="s">
        <v>1078</v>
      </c>
      <c r="Q50" s="24" t="s">
        <v>1039</v>
      </c>
      <c r="R50" s="60" t="str">
        <f t="shared" si="17"/>
        <v>Probabilidad</v>
      </c>
      <c r="S50" s="61" t="s">
        <v>63</v>
      </c>
      <c r="T50" s="61" t="s">
        <v>64</v>
      </c>
      <c r="U50" s="62" t="str">
        <f t="shared" ref="U50" si="26">IF(AND(S50="Preventivo",T50="Automático"),"50%",IF(AND(S50="Preventivo",T50="Manual"),"40%",IF(AND(S50="Detectivo",T50="Automático"),"40%",IF(AND(S50="Detectivo",T50="Manual"),"30%",IF(AND(S50="Correctivo",T50="Automático"),"35%",IF(AND(S50="Correctivo",T50="Manual"),"25%",""))))))</f>
        <v>40%</v>
      </c>
      <c r="V50" s="61" t="s">
        <v>65</v>
      </c>
      <c r="W50" s="61" t="s">
        <v>66</v>
      </c>
      <c r="X50" s="61" t="s">
        <v>67</v>
      </c>
      <c r="Y50" s="105">
        <f>IFERROR(IF(AND(R49="Probabilidad",R50="Probabilidad"),(AA49-(+AA49*U50)),IF(R50="Probabilidad",(I49-(+I49*U50)),IF(R50="Impacto",AA49,""))),"")</f>
        <v>0.216</v>
      </c>
      <c r="Z50" s="64" t="str">
        <f t="shared" si="13"/>
        <v>Baja</v>
      </c>
      <c r="AA50" s="62">
        <f t="shared" ref="AA50" si="27">+Y50</f>
        <v>0.216</v>
      </c>
      <c r="AB50" s="64" t="str">
        <f t="shared" si="15"/>
        <v>Moderado</v>
      </c>
      <c r="AC50" s="62">
        <f>IFERROR(IF(AND(R49="Impacto",R50="Impacto"),(AC47-(+AC47*U50)),IF(R50="Impacto",(#REF!-(+#REF!*U50)),IF(R50="Probabilidad",AC47,""))),"")</f>
        <v>0.6</v>
      </c>
      <c r="AD50" s="65" t="str">
        <f t="shared" ref="AD50" si="28">IFERROR(IF(OR(AND(Z50="Muy Baja",AB50="Leve"),AND(Z50="Muy Baja",AB50="Menor"),AND(Z50="Baja",AB50="Leve")),"Bajo",IF(OR(AND(Z50="Muy baja",AB50="Moderado"),AND(Z50="Baja",AB50="Menor"),AND(Z50="Baja",AB50="Moderado"),AND(Z50="Media",AB50="Leve"),AND(Z50="Media",AB50="Menor"),AND(Z50="Media",AB50="Moderado"),AND(Z50="Alta",AB50="Leve"),AND(Z50="Alta",AB50="Menor")),"Moderado",IF(OR(AND(Z50="Muy Baja",AB50="Mayor"),AND(Z50="Baja",AB50="Mayor"),AND(Z50="Media",AB50="Mayor"),AND(Z50="Alta",AB50="Moderado"),AND(Z50="Alta",AB50="Mayor"),AND(Z50="Muy Alta",AB50="Leve"),AND(Z50="Muy Alta",AB50="Menor"),AND(Z50="Muy Alta",AB50="Moderado"),AND(Z50="Muy Alta",AB50="Mayor")),"Alto",IF(OR(AND(Z50="Muy Baja",AB50="Catastrófico"),AND(Z50="Baja",AB50="Catastrófico"),AND(Z50="Media",AB50="Catastrófico"),AND(Z50="Alta",AB50="Catastrófico"),AND(Z50="Muy Alta",AB50="Catastrófico")),"Extremo","")))),"")</f>
        <v>Moderado</v>
      </c>
      <c r="AE50" s="61" t="s">
        <v>180</v>
      </c>
      <c r="AF50" s="309" t="s">
        <v>1079</v>
      </c>
      <c r="AG50" s="309" t="s">
        <v>1077</v>
      </c>
      <c r="AH50" s="121">
        <v>46023</v>
      </c>
      <c r="AI50" s="121">
        <v>46387</v>
      </c>
      <c r="AJ50" s="309" t="s">
        <v>1064</v>
      </c>
      <c r="AK50" s="8" t="s">
        <v>74</v>
      </c>
      <c r="AL50" s="52"/>
    </row>
    <row r="51" spans="1:38" ht="163.95" customHeight="1" thickBot="1" x14ac:dyDescent="0.35">
      <c r="A51" s="565">
        <v>6</v>
      </c>
      <c r="B51" s="476" t="s">
        <v>55</v>
      </c>
      <c r="C51" s="567" t="s">
        <v>1065</v>
      </c>
      <c r="D51" s="567" t="s">
        <v>1080</v>
      </c>
      <c r="E51" s="568" t="s">
        <v>1081</v>
      </c>
      <c r="F51" s="476" t="s">
        <v>59</v>
      </c>
      <c r="G51" s="474">
        <v>12</v>
      </c>
      <c r="H51" s="473" t="str">
        <f>IF(G51&lt;=0,"",IF(G51&lt;=2,"Muy Baja",IF(G51&lt;=24,"Baja",IF(G51&lt;=500,"Media",IF(G51&lt;=5000,"Alta","Muy Alta")))))</f>
        <v>Baja</v>
      </c>
      <c r="I51" s="470">
        <f>IF(H51="","",IF(H51="Muy Baja",0.2,IF(H51="Baja",0.4,IF(H51="Media",0.6,IF(H51="Alta",0.8,IF(H51="Muy Alta",1,))))))</f>
        <v>0.4</v>
      </c>
      <c r="J51" s="479" t="s">
        <v>142</v>
      </c>
      <c r="K51" s="470" t="str">
        <f>IF(NOT(ISERROR(MATCH(J51,'[25]Tabla Impacto'!$B$221:$B$223,0))),'[25]Tabla Impacto'!$F$223&amp;"Por favor no seleccionar los criterios de impacto(Afectación Económica o presupuestal y Pérdida Reputacional)",J51)</f>
        <v xml:space="preserve">     El riesgo afecta la imagen de la entidad con algunos usuarios de relevancia frente al logro de los objetivos</v>
      </c>
      <c r="L51" s="473" t="str">
        <f>IF(OR(K51='[25]Tabla Impacto'!$C$11,K51='[25]Tabla Impacto'!$D$11),"Leve",IF(OR(K51='[25]Tabla Impacto'!$C$12,K51='[25]Tabla Impacto'!$D$12),"Menor",IF(OR(K51='[25]Tabla Impacto'!$C$13,K51='[25]Tabla Impacto'!$D$13),"Moderado",IF(OR(K51='[25]Tabla Impacto'!$C$14,K51='[25]Tabla Impacto'!$D$14),"Mayor",IF(OR(K51='[25]Tabla Impacto'!$C$15,K51='[25]Tabla Impacto'!$D$15),"Catastrófico","")))))</f>
        <v>Moderado</v>
      </c>
      <c r="M51" s="470">
        <f>IF(L51="","",IF(L51="Leve",0.2,IF(L51="Menor",0.4,IF(L51="Moderado",0.6,IF(L51="Mayor",0.8,IF(L51="Catastrófico",1,))))))</f>
        <v>0.6</v>
      </c>
      <c r="N51" s="482" t="str">
        <f>IF(OR(AND(H51="Muy Baja",L51="Leve"),AND(H51="Muy Baja",L51="Menor"),AND(H51="Baja",L51="Leve")),"Bajo",IF(OR(AND(H51="Muy baja",L51="Moderado"),AND(H51="Baja",L51="Menor"),AND(H51="Baja",L51="Moderado"),AND(H51="Media",L51="Leve"),AND(H51="Media",L51="Menor"),AND(H51="Media",L51="Moderado"),AND(H51="Alta",L51="Leve"),AND(H51="Alta",L51="Menor")),"Moderado",IF(OR(AND(H51="Muy Baja",L51="Mayor"),AND(H51="Baja",L51="Mayor"),AND(H51="Media",L51="Mayor"),AND(H51="Alta",L51="Moderado"),AND(H51="Alta",L51="Mayor"),AND(H51="Muy Alta",L51="Leve"),AND(H51="Muy Alta",L51="Menor"),AND(H51="Muy Alta",L51="Moderado"),AND(H51="Muy Alta",L51="Mayor")),"Alto",IF(OR(AND(H51="Muy Baja",L51="Catastrófico"),AND(H51="Baja",L51="Catastrófico"),AND(H51="Media",L51="Catastrófico"),AND(H51="Alta",L51="Catastrófico"),AND(H51="Muy Alta",L51="Catastrófico")),"Extremo",""))))</f>
        <v>Moderado</v>
      </c>
      <c r="O51" s="74">
        <v>1</v>
      </c>
      <c r="P51" s="200" t="s">
        <v>1082</v>
      </c>
      <c r="Q51" s="24" t="s">
        <v>1039</v>
      </c>
      <c r="R51" s="75" t="str">
        <f t="shared" si="17"/>
        <v>Probabilidad</v>
      </c>
      <c r="S51" s="76" t="s">
        <v>63</v>
      </c>
      <c r="T51" s="76" t="s">
        <v>360</v>
      </c>
      <c r="U51" s="77" t="str">
        <f>IF(AND(S51="Preventivo",T51="Automático"),"50%",IF(AND(S51="Preventivo",T51="Manual"),"40%",IF(AND(S51="Detectivo",T51="Automático"),"40%",IF(AND(S51="Detectivo",T51="Manual"),"30%",IF(AND(S51="Correctivo",T51="Automático"),"35%",IF(AND(S51="Correctivo",T51="Manual"),"25%",""))))))</f>
        <v>50%</v>
      </c>
      <c r="V51" s="76" t="s">
        <v>65</v>
      </c>
      <c r="W51" s="76" t="s">
        <v>66</v>
      </c>
      <c r="X51" s="76" t="s">
        <v>67</v>
      </c>
      <c r="Y51" s="114">
        <f>IFERROR(IF(R51="Probabilidad",(I51-(+I51*U51)),IF(R51="Impacto",I51,"")),"")</f>
        <v>0.2</v>
      </c>
      <c r="Z51" s="79" t="str">
        <f>IFERROR(IF(Y51="","",IF(Y51&lt;=0.2,"Muy Baja",IF(Y51&lt;=0.4,"Baja",IF(Y51&lt;=0.6,"Media",IF(Y51&lt;=0.8,"Alta","Muy Alta"))))),"")</f>
        <v>Muy Baja</v>
      </c>
      <c r="AA51" s="77">
        <f>+Y51</f>
        <v>0.2</v>
      </c>
      <c r="AB51" s="79" t="str">
        <f>IFERROR(IF(AC51="","",IF(AC51&lt;=0.2,"Leve",IF(AC51&lt;=0.4,"Menor",IF(AC51&lt;=0.6,"Moderado",IF(AC51&lt;=0.8,"Mayor","Catastrófico"))))),"")</f>
        <v>Moderado</v>
      </c>
      <c r="AC51" s="77">
        <f>IFERROR(IF(R51="Impacto",(M51-(+M51*U51)),IF(R51="Probabilidad",M51,"")),"")</f>
        <v>0.6</v>
      </c>
      <c r="AD51" s="80" t="str">
        <f>IFERROR(IF(OR(AND(Z51="Muy Baja",AB51="Leve"),AND(Z51="Muy Baja",AB51="Menor"),AND(Z51="Baja",AB51="Leve")),"Bajo",IF(OR(AND(Z51="Muy baja",AB51="Moderado"),AND(Z51="Baja",AB51="Menor"),AND(Z51="Baja",AB51="Moderado"),AND(Z51="Media",AB51="Leve"),AND(Z51="Media",AB51="Menor"),AND(Z51="Media",AB51="Moderado"),AND(Z51="Alta",AB51="Leve"),AND(Z51="Alta",AB51="Menor")),"Moderado",IF(OR(AND(Z51="Muy Baja",AB51="Mayor"),AND(Z51="Baja",AB51="Mayor"),AND(Z51="Media",AB51="Mayor"),AND(Z51="Alta",AB51="Moderado"),AND(Z51="Alta",AB51="Mayor"),AND(Z51="Muy Alta",AB51="Leve"),AND(Z51="Muy Alta",AB51="Menor"),AND(Z51="Muy Alta",AB51="Moderado"),AND(Z51="Muy Alta",AB51="Mayor")),"Alto",IF(OR(AND(Z51="Muy Baja",AB51="Catastrófico"),AND(Z51="Baja",AB51="Catastrófico"),AND(Z51="Media",AB51="Catastrófico"),AND(Z51="Alta",AB51="Catastrófico"),AND(Z51="Muy Alta",AB51="Catastrófico")),"Extremo","")))),"")</f>
        <v>Moderado</v>
      </c>
      <c r="AE51" s="76" t="s">
        <v>180</v>
      </c>
      <c r="AF51" s="309" t="s">
        <v>1083</v>
      </c>
      <c r="AG51" s="309" t="s">
        <v>1077</v>
      </c>
      <c r="AH51" s="121">
        <v>46023</v>
      </c>
      <c r="AI51" s="121">
        <v>46387</v>
      </c>
      <c r="AJ51" s="309" t="s">
        <v>1064</v>
      </c>
      <c r="AK51" s="8" t="s">
        <v>74</v>
      </c>
      <c r="AL51" s="52"/>
    </row>
    <row r="52" spans="1:38" ht="137.4" customHeight="1" thickBot="1" x14ac:dyDescent="0.35">
      <c r="A52" s="565"/>
      <c r="B52" s="476"/>
      <c r="C52" s="567"/>
      <c r="D52" s="567"/>
      <c r="E52" s="568"/>
      <c r="F52" s="476"/>
      <c r="G52" s="474"/>
      <c r="H52" s="473"/>
      <c r="I52" s="470"/>
      <c r="J52" s="479"/>
      <c r="K52" s="470">
        <f>IF(NOT(ISERROR(MATCH(J52,_xlfn.ANCHORARRAY(#REF!),0))),#REF!&amp;"Por favor no seleccionar los criterios de impacto",J52)</f>
        <v>0</v>
      </c>
      <c r="L52" s="473"/>
      <c r="M52" s="470"/>
      <c r="N52" s="482"/>
      <c r="O52" s="74">
        <v>2</v>
      </c>
      <c r="P52" s="200" t="s">
        <v>1084</v>
      </c>
      <c r="Q52" s="24" t="s">
        <v>1039</v>
      </c>
      <c r="R52" s="60" t="str">
        <f t="shared" si="17"/>
        <v>Probabilidad</v>
      </c>
      <c r="S52" s="76" t="s">
        <v>63</v>
      </c>
      <c r="T52" s="76" t="s">
        <v>360</v>
      </c>
      <c r="U52" s="77" t="str">
        <f t="shared" ref="U52" si="29">IF(AND(S52="Preventivo",T52="Automático"),"50%",IF(AND(S52="Preventivo",T52="Manual"),"40%",IF(AND(S52="Detectivo",T52="Automático"),"40%",IF(AND(S52="Detectivo",T52="Manual"),"30%",IF(AND(S52="Correctivo",T52="Automático"),"35%",IF(AND(S52="Correctivo",T52="Manual"),"25%",""))))))</f>
        <v>50%</v>
      </c>
      <c r="V52" s="76" t="s">
        <v>65</v>
      </c>
      <c r="W52" s="76" t="s">
        <v>66</v>
      </c>
      <c r="X52" s="76" t="s">
        <v>67</v>
      </c>
      <c r="Y52" s="114">
        <f>IFERROR(IF(AND(R51="Probabilidad",R52="Probabilidad"),(AA51-(+AA51*U52)),IF(R52="Probabilidad",(I51-(+I51*U52)),IF(R52="Impacto",AA51,""))),"")</f>
        <v>0.1</v>
      </c>
      <c r="Z52" s="79" t="str">
        <f t="shared" si="13"/>
        <v>Muy Baja</v>
      </c>
      <c r="AA52" s="77">
        <f t="shared" ref="AA52" si="30">+Y52</f>
        <v>0.1</v>
      </c>
      <c r="AB52" s="79" t="str">
        <f t="shared" si="15"/>
        <v>Moderado</v>
      </c>
      <c r="AC52" s="77">
        <f>IFERROR(IF(AND(R51="Impacto",R52="Impacto"),(AC49-(+AC49*U52)),IF(R52="Impacto",(#REF!-(+#REF!*U52)),IF(R52="Probabilidad",AC49,""))),"")</f>
        <v>0.6</v>
      </c>
      <c r="AD52" s="80" t="str">
        <f t="shared" ref="AD52" si="31">IFERROR(IF(OR(AND(Z52="Muy Baja",AB52="Leve"),AND(Z52="Muy Baja",AB52="Menor"),AND(Z52="Baja",AB52="Leve")),"Bajo",IF(OR(AND(Z52="Muy baja",AB52="Moderado"),AND(Z52="Baja",AB52="Menor"),AND(Z52="Baja",AB52="Moderado"),AND(Z52="Media",AB52="Leve"),AND(Z52="Media",AB52="Menor"),AND(Z52="Media",AB52="Moderado"),AND(Z52="Alta",AB52="Leve"),AND(Z52="Alta",AB52="Menor")),"Moderado",IF(OR(AND(Z52="Muy Baja",AB52="Mayor"),AND(Z52="Baja",AB52="Mayor"),AND(Z52="Media",AB52="Mayor"),AND(Z52="Alta",AB52="Moderado"),AND(Z52="Alta",AB52="Mayor"),AND(Z52="Muy Alta",AB52="Leve"),AND(Z52="Muy Alta",AB52="Menor"),AND(Z52="Muy Alta",AB52="Moderado"),AND(Z52="Muy Alta",AB52="Mayor")),"Alto",IF(OR(AND(Z52="Muy Baja",AB52="Catastrófico"),AND(Z52="Baja",AB52="Catastrófico"),AND(Z52="Media",AB52="Catastrófico"),AND(Z52="Alta",AB52="Catastrófico"),AND(Z52="Muy Alta",AB52="Catastrófico")),"Extremo","")))),"")</f>
        <v>Moderado</v>
      </c>
      <c r="AE52" s="76" t="s">
        <v>180</v>
      </c>
      <c r="AF52" s="309" t="s">
        <v>1085</v>
      </c>
      <c r="AG52" s="309" t="s">
        <v>1086</v>
      </c>
      <c r="AH52" s="121">
        <v>46023</v>
      </c>
      <c r="AI52" s="121">
        <v>46387</v>
      </c>
      <c r="AJ52" s="309" t="s">
        <v>1064</v>
      </c>
      <c r="AK52" s="8" t="s">
        <v>74</v>
      </c>
      <c r="AL52" s="52"/>
    </row>
    <row r="53" spans="1:38" ht="125.4" customHeight="1" thickBot="1" x14ac:dyDescent="0.35">
      <c r="A53" s="565">
        <v>7</v>
      </c>
      <c r="B53" s="476" t="s">
        <v>55</v>
      </c>
      <c r="C53" s="567" t="s">
        <v>1065</v>
      </c>
      <c r="D53" s="567" t="s">
        <v>1087</v>
      </c>
      <c r="E53" s="816" t="s">
        <v>1088</v>
      </c>
      <c r="F53" s="476" t="s">
        <v>59</v>
      </c>
      <c r="G53" s="474">
        <v>36</v>
      </c>
      <c r="H53" s="473" t="str">
        <f>IF(G53&lt;=0,"",IF(G53&lt;=2,"Muy Baja",IF(G53&lt;=24,"Baja",IF(G53&lt;=500,"Media",IF(G53&lt;=5000,"Alta","Muy Alta")))))</f>
        <v>Media</v>
      </c>
      <c r="I53" s="470">
        <f>IF(H53="","",IF(H53="Muy Baja",0.2,IF(H53="Baja",0.4,IF(H53="Media",0.6,IF(H53="Alta",0.8,IF(H53="Muy Alta",1,))))))</f>
        <v>0.6</v>
      </c>
      <c r="J53" s="479" t="s">
        <v>142</v>
      </c>
      <c r="K53" s="470" t="str">
        <f>IF(NOT(ISERROR(MATCH(J53,'[25]Tabla Impacto'!$B$221:$B$223,0))),'[25]Tabla Impacto'!$F$223&amp;"Por favor no seleccionar los criterios de impacto(Afectación Económica o presupuestal y Pérdida Reputacional)",J53)</f>
        <v xml:space="preserve">     El riesgo afecta la imagen de la entidad con algunos usuarios de relevancia frente al logro de los objetivos</v>
      </c>
      <c r="L53" s="473" t="str">
        <f>IF(OR(K53='[25]Tabla Impacto'!$C$11,K53='[25]Tabla Impacto'!$D$11),"Leve",IF(OR(K53='[25]Tabla Impacto'!$C$12,K53='[25]Tabla Impacto'!$D$12),"Menor",IF(OR(K53='[25]Tabla Impacto'!$C$13,K53='[25]Tabla Impacto'!$D$13),"Moderado",IF(OR(K53='[25]Tabla Impacto'!$C$14,K53='[25]Tabla Impacto'!$D$14),"Mayor",IF(OR(K53='[25]Tabla Impacto'!$C$15,K53='[25]Tabla Impacto'!$D$15),"Catastrófico","")))))</f>
        <v>Moderado</v>
      </c>
      <c r="M53" s="470">
        <f>IF(L53="","",IF(L53="Leve",0.2,IF(L53="Menor",0.4,IF(L53="Moderado",0.6,IF(L53="Mayor",0.8,IF(L53="Catastrófico",1,))))))</f>
        <v>0.6</v>
      </c>
      <c r="N53" s="482" t="str">
        <f>IF(OR(AND(H53="Muy Baja",L53="Leve"),AND(H53="Muy Baja",L53="Menor"),AND(H53="Baja",L53="Leve")),"Bajo",IF(OR(AND(H53="Muy baja",L53="Moderado"),AND(H53="Baja",L53="Menor"),AND(H53="Baja",L53="Moderado"),AND(H53="Media",L53="Leve"),AND(H53="Media",L53="Menor"),AND(H53="Media",L53="Moderado"),AND(H53="Alta",L53="Leve"),AND(H53="Alta",L53="Menor")),"Moderado",IF(OR(AND(H53="Muy Baja",L53="Mayor"),AND(H53="Baja",L53="Mayor"),AND(H53="Media",L53="Mayor"),AND(H53="Alta",L53="Moderado"),AND(H53="Alta",L53="Mayor"),AND(H53="Muy Alta",L53="Leve"),AND(H53="Muy Alta",L53="Menor"),AND(H53="Muy Alta",L53="Moderado"),AND(H53="Muy Alta",L53="Mayor")),"Alto",IF(OR(AND(H53="Muy Baja",L53="Catastrófico"),AND(H53="Baja",L53="Catastrófico"),AND(H53="Media",L53="Catastrófico"),AND(H53="Alta",L53="Catastrófico"),AND(H53="Muy Alta",L53="Catastrófico")),"Extremo",""))))</f>
        <v>Moderado</v>
      </c>
      <c r="O53" s="74">
        <v>1</v>
      </c>
      <c r="P53" s="200" t="s">
        <v>1089</v>
      </c>
      <c r="Q53" s="24" t="s">
        <v>1039</v>
      </c>
      <c r="R53" s="60" t="str">
        <f t="shared" si="17"/>
        <v>Probabilidad</v>
      </c>
      <c r="S53" s="61" t="s">
        <v>63</v>
      </c>
      <c r="T53" s="61" t="s">
        <v>64</v>
      </c>
      <c r="U53" s="62" t="str">
        <f>IF(AND(S53="Preventivo",T53="Automático"),"50%",IF(AND(S53="Preventivo",T53="Manual"),"40%",IF(AND(S53="Detectivo",T53="Automático"),"40%",IF(AND(S53="Detectivo",T53="Manual"),"30%",IF(AND(S53="Correctivo",T53="Automático"),"35%",IF(AND(S53="Correctivo",T53="Manual"),"25%",""))))))</f>
        <v>40%</v>
      </c>
      <c r="V53" s="61" t="s">
        <v>65</v>
      </c>
      <c r="W53" s="61" t="s">
        <v>66</v>
      </c>
      <c r="X53" s="61" t="s">
        <v>67</v>
      </c>
      <c r="Y53" s="105">
        <f>IFERROR(IF(R53="Probabilidad",(I53-(+I53*U53)),IF(R53="Impacto",I53,"")),"")</f>
        <v>0.36</v>
      </c>
      <c r="Z53" s="64" t="str">
        <f>IFERROR(IF(Y53="","",IF(Y53&lt;=0.2,"Muy Baja",IF(Y53&lt;=0.4,"Baja",IF(Y53&lt;=0.6,"Media",IF(Y53&lt;=0.8,"Alta","Muy Alta"))))),"")</f>
        <v>Baja</v>
      </c>
      <c r="AA53" s="62">
        <f>+Y53</f>
        <v>0.36</v>
      </c>
      <c r="AB53" s="64" t="str">
        <f>IFERROR(IF(AC53="","",IF(AC53&lt;=0.2,"Leve",IF(AC53&lt;=0.4,"Menor",IF(AC53&lt;=0.6,"Moderado",IF(AC53&lt;=0.8,"Mayor","Catastrófico"))))),"")</f>
        <v>Moderado</v>
      </c>
      <c r="AC53" s="62">
        <f>IFERROR(IF(R53="Impacto",(M53-(+M53*U53)),IF(R53="Probabilidad",M53,"")),"")</f>
        <v>0.6</v>
      </c>
      <c r="AD53" s="65" t="str">
        <f>IFERROR(IF(OR(AND(Z53="Muy Baja",AB53="Leve"),AND(Z53="Muy Baja",AB53="Menor"),AND(Z53="Baja",AB53="Leve")),"Bajo",IF(OR(AND(Z53="Muy baja",AB53="Moderado"),AND(Z53="Baja",AB53="Menor"),AND(Z53="Baja",AB53="Moderado"),AND(Z53="Media",AB53="Leve"),AND(Z53="Media",AB53="Menor"),AND(Z53="Media",AB53="Moderado"),AND(Z53="Alta",AB53="Leve"),AND(Z53="Alta",AB53="Menor")),"Moderado",IF(OR(AND(Z53="Muy Baja",AB53="Mayor"),AND(Z53="Baja",AB53="Mayor"),AND(Z53="Media",AB53="Mayor"),AND(Z53="Alta",AB53="Moderado"),AND(Z53="Alta",AB53="Mayor"),AND(Z53="Muy Alta",AB53="Leve"),AND(Z53="Muy Alta",AB53="Menor"),AND(Z53="Muy Alta",AB53="Moderado"),AND(Z53="Muy Alta",AB53="Mayor")),"Alto",IF(OR(AND(Z53="Muy Baja",AB53="Catastrófico"),AND(Z53="Baja",AB53="Catastrófico"),AND(Z53="Media",AB53="Catastrófico"),AND(Z53="Alta",AB53="Catastrófico"),AND(Z53="Muy Alta",AB53="Catastrófico")),"Extremo","")))),"")</f>
        <v>Moderado</v>
      </c>
      <c r="AE53" s="61" t="s">
        <v>180</v>
      </c>
      <c r="AF53" s="309" t="s">
        <v>1090</v>
      </c>
      <c r="AG53" s="309" t="s">
        <v>1091</v>
      </c>
      <c r="AH53" s="121">
        <v>46023</v>
      </c>
      <c r="AI53" s="121">
        <v>46387</v>
      </c>
      <c r="AJ53" s="309" t="s">
        <v>1092</v>
      </c>
      <c r="AK53" s="8" t="s">
        <v>74</v>
      </c>
      <c r="AL53" s="52"/>
    </row>
    <row r="54" spans="1:38" ht="168" customHeight="1" x14ac:dyDescent="0.3">
      <c r="A54" s="565"/>
      <c r="B54" s="476"/>
      <c r="C54" s="567"/>
      <c r="D54" s="567"/>
      <c r="E54" s="816"/>
      <c r="F54" s="476"/>
      <c r="G54" s="474"/>
      <c r="H54" s="473"/>
      <c r="I54" s="470"/>
      <c r="J54" s="479"/>
      <c r="K54" s="470">
        <f>IF(NOT(ISERROR(MATCH(J54,_xlfn.ANCHORARRAY(#REF!),0))),#REF!&amp;"Por favor no seleccionar los criterios de impacto",J54)</f>
        <v>0</v>
      </c>
      <c r="L54" s="473"/>
      <c r="M54" s="470"/>
      <c r="N54" s="482"/>
      <c r="O54" s="74">
        <v>2</v>
      </c>
      <c r="P54" s="200" t="s">
        <v>1093</v>
      </c>
      <c r="Q54" s="24" t="s">
        <v>1039</v>
      </c>
      <c r="R54" s="75" t="str">
        <f t="shared" si="17"/>
        <v>Probabilidad</v>
      </c>
      <c r="S54" s="76" t="s">
        <v>63</v>
      </c>
      <c r="T54" s="76" t="s">
        <v>64</v>
      </c>
      <c r="U54" s="77" t="str">
        <f t="shared" ref="U54" si="32">IF(AND(S54="Preventivo",T54="Automático"),"50%",IF(AND(S54="Preventivo",T54="Manual"),"40%",IF(AND(S54="Detectivo",T54="Automático"),"40%",IF(AND(S54="Detectivo",T54="Manual"),"30%",IF(AND(S54="Correctivo",T54="Automático"),"35%",IF(AND(S54="Correctivo",T54="Manual"),"25%",""))))))</f>
        <v>40%</v>
      </c>
      <c r="V54" s="76" t="s">
        <v>65</v>
      </c>
      <c r="W54" s="76" t="s">
        <v>66</v>
      </c>
      <c r="X54" s="76" t="s">
        <v>67</v>
      </c>
      <c r="Y54" s="114">
        <f>IFERROR(IF(AND(R53="Probabilidad",R54="Probabilidad"),(AA53-(+AA53*U54)),IF(R54="Probabilidad",(I53-(+I53*U54)),IF(R54="Impacto",AA53,""))),"")</f>
        <v>0.216</v>
      </c>
      <c r="Z54" s="79" t="str">
        <f t="shared" si="13"/>
        <v>Baja</v>
      </c>
      <c r="AA54" s="77">
        <f t="shared" ref="AA54" si="33">+Y54</f>
        <v>0.216</v>
      </c>
      <c r="AB54" s="79" t="str">
        <f t="shared" si="15"/>
        <v>Moderado</v>
      </c>
      <c r="AC54" s="77">
        <f>IFERROR(IF(AND(R53="Impacto",R54="Impacto"),(AC51-(+AC51*U54)),IF(R54="Impacto",(#REF!-(+#REF!*U54)),IF(R54="Probabilidad",AC51,""))),"")</f>
        <v>0.6</v>
      </c>
      <c r="AD54" s="80" t="str">
        <f t="shared" ref="AD54" si="34">IFERROR(IF(OR(AND(Z54="Muy Baja",AB54="Leve"),AND(Z54="Muy Baja",AB54="Menor"),AND(Z54="Baja",AB54="Leve")),"Bajo",IF(OR(AND(Z54="Muy baja",AB54="Moderado"),AND(Z54="Baja",AB54="Menor"),AND(Z54="Baja",AB54="Moderado"),AND(Z54="Media",AB54="Leve"),AND(Z54="Media",AB54="Menor"),AND(Z54="Media",AB54="Moderado"),AND(Z54="Alta",AB54="Leve"),AND(Z54="Alta",AB54="Menor")),"Moderado",IF(OR(AND(Z54="Muy Baja",AB54="Mayor"),AND(Z54="Baja",AB54="Mayor"),AND(Z54="Media",AB54="Mayor"),AND(Z54="Alta",AB54="Moderado"),AND(Z54="Alta",AB54="Mayor"),AND(Z54="Muy Alta",AB54="Leve"),AND(Z54="Muy Alta",AB54="Menor"),AND(Z54="Muy Alta",AB54="Moderado"),AND(Z54="Muy Alta",AB54="Mayor")),"Alto",IF(OR(AND(Z54="Muy Baja",AB54="Catastrófico"),AND(Z54="Baja",AB54="Catastrófico"),AND(Z54="Media",AB54="Catastrófico"),AND(Z54="Alta",AB54="Catastrófico"),AND(Z54="Muy Alta",AB54="Catastrófico")),"Extremo","")))),"")</f>
        <v>Moderado</v>
      </c>
      <c r="AE54" s="76" t="s">
        <v>180</v>
      </c>
      <c r="AF54" s="309" t="s">
        <v>1094</v>
      </c>
      <c r="AG54" s="309" t="s">
        <v>1091</v>
      </c>
      <c r="AH54" s="121">
        <v>46023</v>
      </c>
      <c r="AI54" s="121">
        <v>46387</v>
      </c>
      <c r="AJ54" s="309" t="s">
        <v>1095</v>
      </c>
      <c r="AK54" s="8" t="s">
        <v>74</v>
      </c>
      <c r="AL54" s="52"/>
    </row>
    <row r="55" spans="1:38" x14ac:dyDescent="0.3">
      <c r="A55" s="83"/>
      <c r="B55" s="115" t="s">
        <v>133</v>
      </c>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row>
    <row r="56" spans="1:38" x14ac:dyDescent="0.3">
      <c r="A56" s="82"/>
      <c r="B56" s="82"/>
      <c r="C56" s="86" t="s">
        <v>226</v>
      </c>
      <c r="D56" s="87"/>
      <c r="E56" s="391" t="s">
        <v>26</v>
      </c>
      <c r="F56" s="84"/>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row>
    <row r="57" spans="1:38" x14ac:dyDescent="0.3">
      <c r="A57" s="82"/>
      <c r="B57" s="82"/>
      <c r="C57" s="87" t="s">
        <v>227</v>
      </c>
      <c r="D57" s="87"/>
      <c r="E57" s="391"/>
      <c r="F57" s="84"/>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row>
    <row r="58" spans="1:38" x14ac:dyDescent="0.3">
      <c r="A58" s="82"/>
      <c r="B58" s="82"/>
      <c r="C58" s="87" t="s">
        <v>89</v>
      </c>
      <c r="D58" s="87"/>
      <c r="E58" s="87" t="s">
        <v>59</v>
      </c>
      <c r="F58" s="84"/>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row>
    <row r="59" spans="1:38" x14ac:dyDescent="0.3">
      <c r="A59" s="82"/>
      <c r="B59" s="82"/>
      <c r="C59" s="87" t="s">
        <v>55</v>
      </c>
      <c r="D59" s="87"/>
      <c r="E59" s="87" t="s">
        <v>131</v>
      </c>
      <c r="F59" s="84"/>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row>
    <row r="60" spans="1:38" x14ac:dyDescent="0.3">
      <c r="A60" s="82"/>
      <c r="B60" s="82"/>
      <c r="C60" s="87" t="s">
        <v>168</v>
      </c>
      <c r="D60" s="87"/>
      <c r="E60" s="87" t="s">
        <v>80</v>
      </c>
      <c r="F60" s="84"/>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row>
    <row r="61" spans="1:38" x14ac:dyDescent="0.3">
      <c r="A61" s="82"/>
      <c r="B61" s="82"/>
      <c r="C61" s="87" t="s">
        <v>228</v>
      </c>
      <c r="D61" s="87"/>
      <c r="E61" s="87" t="s">
        <v>229</v>
      </c>
      <c r="F61" s="84"/>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row>
    <row r="62" spans="1:38" x14ac:dyDescent="0.3">
      <c r="A62" s="82"/>
      <c r="B62" s="82"/>
      <c r="C62" s="87" t="s">
        <v>230</v>
      </c>
      <c r="D62" s="87"/>
      <c r="E62" s="87" t="s">
        <v>231</v>
      </c>
      <c r="F62" s="84"/>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row>
    <row r="63" spans="1:38" x14ac:dyDescent="0.3">
      <c r="A63" s="82"/>
      <c r="B63" s="82"/>
      <c r="C63" s="87"/>
      <c r="D63" s="87"/>
      <c r="E63" s="87" t="s">
        <v>197</v>
      </c>
      <c r="F63" s="84"/>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row>
    <row r="64" spans="1:38" x14ac:dyDescent="0.3">
      <c r="A64" s="82"/>
      <c r="B64" s="82"/>
      <c r="C64" s="87"/>
      <c r="D64" s="87"/>
      <c r="E64" s="87" t="s">
        <v>154</v>
      </c>
      <c r="F64" s="84"/>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row>
    <row r="65" spans="1:38" x14ac:dyDescent="0.3">
      <c r="A65" s="82"/>
      <c r="B65" s="82"/>
      <c r="C65" s="87"/>
      <c r="D65" s="87"/>
      <c r="E65" s="87" t="s">
        <v>232</v>
      </c>
      <c r="F65" s="84"/>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row>
    <row r="66" spans="1:38" x14ac:dyDescent="0.3">
      <c r="A66" s="82"/>
      <c r="B66" s="82"/>
      <c r="C66" s="87"/>
      <c r="D66" s="87"/>
      <c r="E66" s="87" t="s">
        <v>233</v>
      </c>
      <c r="F66" s="84"/>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row>
    <row r="67" spans="1:38" x14ac:dyDescent="0.3">
      <c r="A67" s="82"/>
      <c r="B67" s="82"/>
      <c r="C67" s="82"/>
      <c r="D67" s="82"/>
      <c r="E67" s="83"/>
      <c r="F67" s="84"/>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row>
    <row r="68" spans="1:38" x14ac:dyDescent="0.3">
      <c r="A68" s="82"/>
      <c r="B68" s="82"/>
      <c r="C68" s="82"/>
      <c r="D68" s="82"/>
      <c r="E68" s="83"/>
      <c r="F68" s="84"/>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row>
    <row r="69" spans="1:38" x14ac:dyDescent="0.3">
      <c r="A69" s="82"/>
      <c r="B69" s="82"/>
      <c r="C69" s="82"/>
      <c r="D69" s="82"/>
      <c r="E69" s="83"/>
      <c r="F69" s="84"/>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row>
    <row r="70" spans="1:38" x14ac:dyDescent="0.3">
      <c r="A70" s="82"/>
      <c r="B70" s="82"/>
      <c r="C70" s="82"/>
      <c r="D70" s="82"/>
      <c r="E70" s="83"/>
      <c r="F70" s="84"/>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row>
    <row r="71" spans="1:38" x14ac:dyDescent="0.3">
      <c r="A71" s="82"/>
      <c r="B71" s="82"/>
      <c r="C71" s="82"/>
      <c r="D71" s="82"/>
      <c r="E71" s="83"/>
      <c r="F71" s="84"/>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row>
    <row r="72" spans="1:38" x14ac:dyDescent="0.3">
      <c r="A72" s="82"/>
      <c r="B72" s="82"/>
      <c r="C72" s="82"/>
      <c r="D72" s="82"/>
      <c r="E72" s="83"/>
      <c r="F72" s="84"/>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row>
  </sheetData>
  <mergeCells count="198">
    <mergeCell ref="A9:A10"/>
    <mergeCell ref="B9:B10"/>
    <mergeCell ref="C9:C10"/>
    <mergeCell ref="D9:D10"/>
    <mergeCell ref="E9:E10"/>
    <mergeCell ref="F9:F10"/>
    <mergeCell ref="AG7:AK7"/>
    <mergeCell ref="A8:G8"/>
    <mergeCell ref="H8:N8"/>
    <mergeCell ref="O8:X8"/>
    <mergeCell ref="Y8:AE8"/>
    <mergeCell ref="AF8:AK8"/>
    <mergeCell ref="A7:B7"/>
    <mergeCell ref="C7:G7"/>
    <mergeCell ref="H7:I7"/>
    <mergeCell ref="J7:N7"/>
    <mergeCell ref="O7:P7"/>
    <mergeCell ref="Q7:AE7"/>
    <mergeCell ref="M9:M10"/>
    <mergeCell ref="N9:N10"/>
    <mergeCell ref="O9:O10"/>
    <mergeCell ref="P9:P10"/>
    <mergeCell ref="Q9:Q10"/>
    <mergeCell ref="R9:R10"/>
    <mergeCell ref="AJ39:AJ40"/>
    <mergeCell ref="AK39:AK40"/>
    <mergeCell ref="AE39:AE40"/>
    <mergeCell ref="G9:G10"/>
    <mergeCell ref="H9:H10"/>
    <mergeCell ref="I9:I10"/>
    <mergeCell ref="J9:J10"/>
    <mergeCell ref="K9:K10"/>
    <mergeCell ref="L9:L10"/>
    <mergeCell ref="AJ9:AJ10"/>
    <mergeCell ref="AK9:AK10"/>
    <mergeCell ref="AD9:AD10"/>
    <mergeCell ref="AE9:AE10"/>
    <mergeCell ref="AF9:AF10"/>
    <mergeCell ref="AG9:AG10"/>
    <mergeCell ref="AH9:AH10"/>
    <mergeCell ref="AI9:AI10"/>
    <mergeCell ref="S9:X9"/>
    <mergeCell ref="Y9:Y10"/>
    <mergeCell ref="Z9:Z10"/>
    <mergeCell ref="AA9:AA10"/>
    <mergeCell ref="AB9:AB10"/>
    <mergeCell ref="AC9:AC10"/>
    <mergeCell ref="E20:E21"/>
    <mergeCell ref="A33:D35"/>
    <mergeCell ref="E33:AG33"/>
    <mergeCell ref="AH33:AK33"/>
    <mergeCell ref="E34:AG35"/>
    <mergeCell ref="AH34:AK34"/>
    <mergeCell ref="AH35:AK35"/>
    <mergeCell ref="AG37:AK37"/>
    <mergeCell ref="A38:G38"/>
    <mergeCell ref="H38:N38"/>
    <mergeCell ref="O38:X38"/>
    <mergeCell ref="Y38:AE38"/>
    <mergeCell ref="AF38:AK38"/>
    <mergeCell ref="A37:B37"/>
    <mergeCell ref="C37:G37"/>
    <mergeCell ref="H37:I37"/>
    <mergeCell ref="J37:N37"/>
    <mergeCell ref="O37:P37"/>
    <mergeCell ref="Q37:AE37"/>
    <mergeCell ref="A41:A42"/>
    <mergeCell ref="B41:B42"/>
    <mergeCell ref="C41:C42"/>
    <mergeCell ref="D41:D42"/>
    <mergeCell ref="E41:E42"/>
    <mergeCell ref="F41:F42"/>
    <mergeCell ref="G41:G42"/>
    <mergeCell ref="H41:H42"/>
    <mergeCell ref="AD39:AD40"/>
    <mergeCell ref="N41:N42"/>
    <mergeCell ref="P39:P40"/>
    <mergeCell ref="Q39:Q40"/>
    <mergeCell ref="R39:R40"/>
    <mergeCell ref="G39:G40"/>
    <mergeCell ref="A39:A40"/>
    <mergeCell ref="B39:B40"/>
    <mergeCell ref="C39:C40"/>
    <mergeCell ref="D39:D40"/>
    <mergeCell ref="E39:E40"/>
    <mergeCell ref="F39:F40"/>
    <mergeCell ref="Z39:Z40"/>
    <mergeCell ref="AA39:AA40"/>
    <mergeCell ref="AB39:AB40"/>
    <mergeCell ref="M39:M40"/>
    <mergeCell ref="H39:H40"/>
    <mergeCell ref="I39:I40"/>
    <mergeCell ref="J39:J40"/>
    <mergeCell ref="K39:K40"/>
    <mergeCell ref="L39:L40"/>
    <mergeCell ref="N39:N40"/>
    <mergeCell ref="O39:O40"/>
    <mergeCell ref="I41:I42"/>
    <mergeCell ref="J41:J42"/>
    <mergeCell ref="K41:K42"/>
    <mergeCell ref="L41:L42"/>
    <mergeCell ref="M41:M42"/>
    <mergeCell ref="AF39:AF40"/>
    <mergeCell ref="AG39:AG40"/>
    <mergeCell ref="AH39:AH40"/>
    <mergeCell ref="AI39:AI40"/>
    <mergeCell ref="S39:X39"/>
    <mergeCell ref="Y39:Y40"/>
    <mergeCell ref="AC39:AC40"/>
    <mergeCell ref="N45:N46"/>
    <mergeCell ref="M43:M44"/>
    <mergeCell ref="N43:N44"/>
    <mergeCell ref="A45:A46"/>
    <mergeCell ref="B45:B46"/>
    <mergeCell ref="C45:C46"/>
    <mergeCell ref="D45:D46"/>
    <mergeCell ref="E45:E46"/>
    <mergeCell ref="F45:F46"/>
    <mergeCell ref="G45:G46"/>
    <mergeCell ref="H45:H46"/>
    <mergeCell ref="G43:G44"/>
    <mergeCell ref="H43:H44"/>
    <mergeCell ref="I43:I44"/>
    <mergeCell ref="J43:J44"/>
    <mergeCell ref="K43:K44"/>
    <mergeCell ref="L43:L44"/>
    <mergeCell ref="A43:A44"/>
    <mergeCell ref="B43:B44"/>
    <mergeCell ref="C43:C44"/>
    <mergeCell ref="D43:D44"/>
    <mergeCell ref="E43:E44"/>
    <mergeCell ref="F43:F44"/>
    <mergeCell ref="C47:C48"/>
    <mergeCell ref="D47:D48"/>
    <mergeCell ref="E47:E48"/>
    <mergeCell ref="F47:F48"/>
    <mergeCell ref="I45:I46"/>
    <mergeCell ref="J45:J46"/>
    <mergeCell ref="K45:K46"/>
    <mergeCell ref="L45:L46"/>
    <mergeCell ref="M45:M46"/>
    <mergeCell ref="I49:I50"/>
    <mergeCell ref="J49:J50"/>
    <mergeCell ref="K49:K50"/>
    <mergeCell ref="L49:L50"/>
    <mergeCell ref="M49:M50"/>
    <mergeCell ref="N49:N50"/>
    <mergeCell ref="M47:M48"/>
    <mergeCell ref="N47:N48"/>
    <mergeCell ref="A49:A50"/>
    <mergeCell ref="B49:B50"/>
    <mergeCell ref="C49:C50"/>
    <mergeCell ref="D49:D50"/>
    <mergeCell ref="E49:E50"/>
    <mergeCell ref="F49:F50"/>
    <mergeCell ref="G49:G50"/>
    <mergeCell ref="H49:H50"/>
    <mergeCell ref="G47:G48"/>
    <mergeCell ref="H47:H48"/>
    <mergeCell ref="I47:I48"/>
    <mergeCell ref="J47:J48"/>
    <mergeCell ref="K47:K48"/>
    <mergeCell ref="L47:L48"/>
    <mergeCell ref="A47:A48"/>
    <mergeCell ref="B47:B48"/>
    <mergeCell ref="J51:J52"/>
    <mergeCell ref="K51:K52"/>
    <mergeCell ref="L51:L52"/>
    <mergeCell ref="A51:A52"/>
    <mergeCell ref="B51:B52"/>
    <mergeCell ref="C51:C52"/>
    <mergeCell ref="D51:D52"/>
    <mergeCell ref="E51:E52"/>
    <mergeCell ref="F51:F52"/>
    <mergeCell ref="A1:C4"/>
    <mergeCell ref="D1:AK4"/>
    <mergeCell ref="A6:AK6"/>
    <mergeCell ref="A32:AK32"/>
    <mergeCell ref="E56:E57"/>
    <mergeCell ref="I53:I54"/>
    <mergeCell ref="J53:J54"/>
    <mergeCell ref="K53:K54"/>
    <mergeCell ref="L53:L54"/>
    <mergeCell ref="M53:M54"/>
    <mergeCell ref="N53:N54"/>
    <mergeCell ref="M51:M52"/>
    <mergeCell ref="N51:N52"/>
    <mergeCell ref="A53:A54"/>
    <mergeCell ref="B53:B54"/>
    <mergeCell ref="C53:C54"/>
    <mergeCell ref="D53:D54"/>
    <mergeCell ref="E53:E54"/>
    <mergeCell ref="F53:F54"/>
    <mergeCell ref="G53:G54"/>
    <mergeCell ref="H53:H54"/>
    <mergeCell ref="G51:G52"/>
    <mergeCell ref="H51:H52"/>
    <mergeCell ref="I51:I52"/>
  </mergeCells>
  <conditionalFormatting sqref="H11:H17">
    <cfRule type="cellIs" dxfId="461" priority="135" operator="equal">
      <formula>"Muy Alta"</formula>
    </cfRule>
    <cfRule type="cellIs" dxfId="460" priority="136" operator="equal">
      <formula>"Alta"</formula>
    </cfRule>
    <cfRule type="cellIs" dxfId="459" priority="137" operator="equal">
      <formula>"Media"</formula>
    </cfRule>
    <cfRule type="cellIs" dxfId="458" priority="138" operator="equal">
      <formula>"Baja"</formula>
    </cfRule>
    <cfRule type="cellIs" dxfId="457" priority="139" operator="equal">
      <formula>"Muy Baja"</formula>
    </cfRule>
  </conditionalFormatting>
  <conditionalFormatting sqref="H41 H43">
    <cfRule type="cellIs" dxfId="456" priority="120" operator="equal">
      <formula>"Muy Alta"</formula>
    </cfRule>
    <cfRule type="cellIs" dxfId="455" priority="121" operator="equal">
      <formula>"Alta"</formula>
    </cfRule>
    <cfRule type="cellIs" dxfId="454" priority="122" operator="equal">
      <formula>"Media"</formula>
    </cfRule>
    <cfRule type="cellIs" dxfId="453" priority="123" operator="equal">
      <formula>"Baja"</formula>
    </cfRule>
    <cfRule type="cellIs" dxfId="452" priority="124" operator="equal">
      <formula>"Muy Baja"</formula>
    </cfRule>
  </conditionalFormatting>
  <conditionalFormatting sqref="H45">
    <cfRule type="cellIs" dxfId="451" priority="106" operator="equal">
      <formula>"Muy Alta"</formula>
    </cfRule>
    <cfRule type="cellIs" dxfId="450" priority="107" operator="equal">
      <formula>"Alta"</formula>
    </cfRule>
    <cfRule type="cellIs" dxfId="449" priority="108" operator="equal">
      <formula>"Media"</formula>
    </cfRule>
    <cfRule type="cellIs" dxfId="448" priority="109" operator="equal">
      <formula>"Baja"</formula>
    </cfRule>
    <cfRule type="cellIs" dxfId="447" priority="110" operator="equal">
      <formula>"Muy Baja"</formula>
    </cfRule>
  </conditionalFormatting>
  <conditionalFormatting sqref="H47">
    <cfRule type="cellIs" dxfId="446" priority="97" operator="equal">
      <formula>"Muy Alta"</formula>
    </cfRule>
    <cfRule type="cellIs" dxfId="445" priority="98" operator="equal">
      <formula>"Alta"</formula>
    </cfRule>
    <cfRule type="cellIs" dxfId="444" priority="99" operator="equal">
      <formula>"Media"</formula>
    </cfRule>
    <cfRule type="cellIs" dxfId="443" priority="100" operator="equal">
      <formula>"Baja"</formula>
    </cfRule>
    <cfRule type="cellIs" dxfId="442" priority="101" operator="equal">
      <formula>"Muy Baja"</formula>
    </cfRule>
  </conditionalFormatting>
  <conditionalFormatting sqref="H49">
    <cfRule type="cellIs" dxfId="441" priority="88" operator="equal">
      <formula>"Muy Alta"</formula>
    </cfRule>
    <cfRule type="cellIs" dxfId="440" priority="89" operator="equal">
      <formula>"Alta"</formula>
    </cfRule>
    <cfRule type="cellIs" dxfId="439" priority="90" operator="equal">
      <formula>"Media"</formula>
    </cfRule>
    <cfRule type="cellIs" dxfId="438" priority="91" operator="equal">
      <formula>"Baja"</formula>
    </cfRule>
    <cfRule type="cellIs" dxfId="437" priority="92" operator="equal">
      <formula>"Muy Baja"</formula>
    </cfRule>
  </conditionalFormatting>
  <conditionalFormatting sqref="H51">
    <cfRule type="cellIs" dxfId="436" priority="79" operator="equal">
      <formula>"Muy Alta"</formula>
    </cfRule>
    <cfRule type="cellIs" dxfId="435" priority="80" operator="equal">
      <formula>"Alta"</formula>
    </cfRule>
    <cfRule type="cellIs" dxfId="434" priority="81" operator="equal">
      <formula>"Media"</formula>
    </cfRule>
    <cfRule type="cellIs" dxfId="433" priority="82" operator="equal">
      <formula>"Baja"</formula>
    </cfRule>
    <cfRule type="cellIs" dxfId="432" priority="83" operator="equal">
      <formula>"Muy Baja"</formula>
    </cfRule>
  </conditionalFormatting>
  <conditionalFormatting sqref="H53">
    <cfRule type="cellIs" dxfId="431" priority="70" operator="equal">
      <formula>"Muy Alta"</formula>
    </cfRule>
    <cfRule type="cellIs" dxfId="430" priority="71" operator="equal">
      <formula>"Alta"</formula>
    </cfRule>
    <cfRule type="cellIs" dxfId="429" priority="72" operator="equal">
      <formula>"Media"</formula>
    </cfRule>
    <cfRule type="cellIs" dxfId="428" priority="73" operator="equal">
      <formula>"Baja"</formula>
    </cfRule>
    <cfRule type="cellIs" dxfId="427" priority="74" operator="equal">
      <formula>"Muy Baja"</formula>
    </cfRule>
  </conditionalFormatting>
  <conditionalFormatting sqref="K11:K17">
    <cfRule type="containsText" dxfId="426" priority="125" operator="containsText" text="❌">
      <formula>NOT(ISERROR(SEARCH("❌",K11)))</formula>
    </cfRule>
  </conditionalFormatting>
  <conditionalFormatting sqref="K41:K54">
    <cfRule type="containsText" dxfId="425" priority="15" operator="containsText" text="❌">
      <formula>NOT(ISERROR(SEARCH("❌",K41)))</formula>
    </cfRule>
  </conditionalFormatting>
  <conditionalFormatting sqref="L11:L17 AB11:AB17">
    <cfRule type="cellIs" dxfId="424" priority="130" operator="equal">
      <formula>"Catastrófico"</formula>
    </cfRule>
    <cfRule type="cellIs" dxfId="423" priority="131" operator="equal">
      <formula>"Mayor"</formula>
    </cfRule>
    <cfRule type="cellIs" dxfId="422" priority="132" operator="equal">
      <formula>"Moderado"</formula>
    </cfRule>
    <cfRule type="cellIs" dxfId="421" priority="133" operator="equal">
      <formula>"Menor"</formula>
    </cfRule>
    <cfRule type="cellIs" dxfId="420" priority="134" operator="equal">
      <formula>"Leve"</formula>
    </cfRule>
  </conditionalFormatting>
  <conditionalFormatting sqref="L41">
    <cfRule type="cellIs" dxfId="419" priority="20" operator="equal">
      <formula>"Catastrófico"</formula>
    </cfRule>
    <cfRule type="cellIs" dxfId="418" priority="21" operator="equal">
      <formula>"Mayor"</formula>
    </cfRule>
    <cfRule type="cellIs" dxfId="417" priority="22" operator="equal">
      <formula>"Moderado"</formula>
    </cfRule>
    <cfRule type="cellIs" dxfId="416" priority="23" operator="equal">
      <formula>"Menor"</formula>
    </cfRule>
    <cfRule type="cellIs" dxfId="415" priority="24" operator="equal">
      <formula>"Leve"</formula>
    </cfRule>
  </conditionalFormatting>
  <conditionalFormatting sqref="L43 L45 L47 L49 L51 L53">
    <cfRule type="cellIs" dxfId="414" priority="115" operator="equal">
      <formula>"Catastrófico"</formula>
    </cfRule>
    <cfRule type="cellIs" dxfId="413" priority="116" operator="equal">
      <formula>"Mayor"</formula>
    </cfRule>
    <cfRule type="cellIs" dxfId="412" priority="117" operator="equal">
      <formula>"Moderado"</formula>
    </cfRule>
    <cfRule type="cellIs" dxfId="411" priority="118" operator="equal">
      <formula>"Menor"</formula>
    </cfRule>
    <cfRule type="cellIs" dxfId="410" priority="119" operator="equal">
      <formula>"Leve"</formula>
    </cfRule>
  </conditionalFormatting>
  <conditionalFormatting sqref="N11:N17 AD11:AD17">
    <cfRule type="cellIs" dxfId="409" priority="126" operator="equal">
      <formula>"Extremo"</formula>
    </cfRule>
    <cfRule type="cellIs" dxfId="408" priority="127" operator="equal">
      <formula>"Alto"</formula>
    </cfRule>
    <cfRule type="cellIs" dxfId="407" priority="128" operator="equal">
      <formula>"Moderado"</formula>
    </cfRule>
    <cfRule type="cellIs" dxfId="406" priority="129" operator="equal">
      <formula>"Bajo"</formula>
    </cfRule>
  </conditionalFormatting>
  <conditionalFormatting sqref="N41">
    <cfRule type="cellIs" dxfId="405" priority="16" operator="equal">
      <formula>"Extremo"</formula>
    </cfRule>
    <cfRule type="cellIs" dxfId="404" priority="17" operator="equal">
      <formula>"Alto"</formula>
    </cfRule>
    <cfRule type="cellIs" dxfId="403" priority="18" operator="equal">
      <formula>"Moderado"</formula>
    </cfRule>
    <cfRule type="cellIs" dxfId="402" priority="19" operator="equal">
      <formula>"Bajo"</formula>
    </cfRule>
  </conditionalFormatting>
  <conditionalFormatting sqref="N43">
    <cfRule type="cellIs" dxfId="401" priority="111" operator="equal">
      <formula>"Extremo"</formula>
    </cfRule>
    <cfRule type="cellIs" dxfId="400" priority="112" operator="equal">
      <formula>"Alto"</formula>
    </cfRule>
    <cfRule type="cellIs" dxfId="399" priority="113" operator="equal">
      <formula>"Moderado"</formula>
    </cfRule>
    <cfRule type="cellIs" dxfId="398" priority="114" operator="equal">
      <formula>"Bajo"</formula>
    </cfRule>
  </conditionalFormatting>
  <conditionalFormatting sqref="N45">
    <cfRule type="cellIs" dxfId="397" priority="102" operator="equal">
      <formula>"Extremo"</formula>
    </cfRule>
    <cfRule type="cellIs" dxfId="396" priority="103" operator="equal">
      <formula>"Alto"</formula>
    </cfRule>
    <cfRule type="cellIs" dxfId="395" priority="104" operator="equal">
      <formula>"Moderado"</formula>
    </cfRule>
    <cfRule type="cellIs" dxfId="394" priority="105" operator="equal">
      <formula>"Bajo"</formula>
    </cfRule>
  </conditionalFormatting>
  <conditionalFormatting sqref="N47">
    <cfRule type="cellIs" dxfId="393" priority="93" operator="equal">
      <formula>"Extremo"</formula>
    </cfRule>
    <cfRule type="cellIs" dxfId="392" priority="94" operator="equal">
      <formula>"Alto"</formula>
    </cfRule>
    <cfRule type="cellIs" dxfId="391" priority="95" operator="equal">
      <formula>"Moderado"</formula>
    </cfRule>
    <cfRule type="cellIs" dxfId="390" priority="96" operator="equal">
      <formula>"Bajo"</formula>
    </cfRule>
  </conditionalFormatting>
  <conditionalFormatting sqref="N49">
    <cfRule type="cellIs" dxfId="389" priority="84" operator="equal">
      <formula>"Extremo"</formula>
    </cfRule>
    <cfRule type="cellIs" dxfId="388" priority="85" operator="equal">
      <formula>"Alto"</formula>
    </cfRule>
    <cfRule type="cellIs" dxfId="387" priority="86" operator="equal">
      <formula>"Moderado"</formula>
    </cfRule>
    <cfRule type="cellIs" dxfId="386" priority="87" operator="equal">
      <formula>"Bajo"</formula>
    </cfRule>
  </conditionalFormatting>
  <conditionalFormatting sqref="N51">
    <cfRule type="cellIs" dxfId="385" priority="75" operator="equal">
      <formula>"Extremo"</formula>
    </cfRule>
    <cfRule type="cellIs" dxfId="384" priority="76" operator="equal">
      <formula>"Alto"</formula>
    </cfRule>
    <cfRule type="cellIs" dxfId="383" priority="77" operator="equal">
      <formula>"Moderado"</formula>
    </cfRule>
    <cfRule type="cellIs" dxfId="382" priority="78" operator="equal">
      <formula>"Bajo"</formula>
    </cfRule>
  </conditionalFormatting>
  <conditionalFormatting sqref="N53">
    <cfRule type="cellIs" dxfId="381" priority="66" operator="equal">
      <formula>"Extremo"</formula>
    </cfRule>
    <cfRule type="cellIs" dxfId="380" priority="67" operator="equal">
      <formula>"Alto"</formula>
    </cfRule>
    <cfRule type="cellIs" dxfId="379" priority="68" operator="equal">
      <formula>"Moderado"</formula>
    </cfRule>
    <cfRule type="cellIs" dxfId="378" priority="69" operator="equal">
      <formula>"Bajo"</formula>
    </cfRule>
  </conditionalFormatting>
  <conditionalFormatting sqref="Z11:Z17">
    <cfRule type="cellIs" dxfId="377" priority="140" operator="equal">
      <formula>"Muy Alta"</formula>
    </cfRule>
    <cfRule type="cellIs" dxfId="376" priority="141" operator="equal">
      <formula>"Alta"</formula>
    </cfRule>
    <cfRule type="cellIs" dxfId="375" priority="142" operator="equal">
      <formula>"Media"</formula>
    </cfRule>
    <cfRule type="cellIs" dxfId="374" priority="143" operator="equal">
      <formula>"Baja"</formula>
    </cfRule>
    <cfRule type="cellIs" dxfId="373" priority="144" operator="equal">
      <formula>"Muy Baja"</formula>
    </cfRule>
  </conditionalFormatting>
  <conditionalFormatting sqref="Z41:Z54">
    <cfRule type="cellIs" dxfId="372" priority="1" operator="equal">
      <formula>"Muy Alta"</formula>
    </cfRule>
    <cfRule type="cellIs" dxfId="371" priority="2" operator="equal">
      <formula>"Alta"</formula>
    </cfRule>
    <cfRule type="cellIs" dxfId="370" priority="3" operator="equal">
      <formula>"Media"</formula>
    </cfRule>
    <cfRule type="cellIs" dxfId="369" priority="4" operator="equal">
      <formula>"Baja"</formula>
    </cfRule>
    <cfRule type="cellIs" dxfId="368" priority="5" operator="equal">
      <formula>"Muy Baja"</formula>
    </cfRule>
  </conditionalFormatting>
  <conditionalFormatting sqref="AB41:AB54">
    <cfRule type="cellIs" dxfId="367" priority="10" operator="equal">
      <formula>"Catastrófico"</formula>
    </cfRule>
    <cfRule type="cellIs" dxfId="366" priority="11" operator="equal">
      <formula>"Mayor"</formula>
    </cfRule>
    <cfRule type="cellIs" dxfId="365" priority="12" operator="equal">
      <formula>"Moderado"</formula>
    </cfRule>
    <cfRule type="cellIs" dxfId="364" priority="13" operator="equal">
      <formula>"Menor"</formula>
    </cfRule>
    <cfRule type="cellIs" dxfId="363" priority="14" operator="equal">
      <formula>"Leve"</formula>
    </cfRule>
  </conditionalFormatting>
  <conditionalFormatting sqref="AD41:AD54">
    <cfRule type="cellIs" dxfId="362" priority="6" operator="equal">
      <formula>"Extremo"</formula>
    </cfRule>
    <cfRule type="cellIs" dxfId="361" priority="7" operator="equal">
      <formula>"Alto"</formula>
    </cfRule>
    <cfRule type="cellIs" dxfId="360" priority="8" operator="equal">
      <formula>"Moderado"</formula>
    </cfRule>
    <cfRule type="cellIs" dxfId="359" priority="9" operator="equal">
      <formula>"Bajo"</formula>
    </cfRule>
  </conditionalFormatting>
  <dataValidations count="8">
    <dataValidation type="list" allowBlank="1" showInputMessage="1" showErrorMessage="1" sqref="B11:B17" xr:uid="{99991475-3C93-4FA9-AA31-312B161DF927}">
      <formula1>$C$23:$C$28</formula1>
    </dataValidation>
    <dataValidation type="list" allowBlank="1" showInputMessage="1" showErrorMessage="1" sqref="F15:F17" xr:uid="{FA840704-57CA-46F3-BC7B-9AF3DAAC8F4D}">
      <formula1>$E$24:$E$32</formula1>
    </dataValidation>
    <dataValidation type="list" allowBlank="1" showInputMessage="1" showErrorMessage="1" sqref="B41:B54" xr:uid="{4A3527E4-F7A0-4645-A4B6-594D6DE58298}">
      <formula1>$C$30:$C$35</formula1>
    </dataValidation>
    <dataValidation type="list" allowBlank="1" showInputMessage="1" showErrorMessage="1" sqref="F41:F54" xr:uid="{0ADF5528-4DD1-4B2E-8BA9-B3A5FCAD44E0}">
      <formula1>$E$31:$E$39</formula1>
    </dataValidation>
    <dataValidation type="list" allowBlank="1" showInputMessage="1" showErrorMessage="1" sqref="F13" xr:uid="{ABDA3219-B5A6-490D-96C0-73E3B2CABF49}">
      <formula1>$E$20:$E$25</formula1>
    </dataValidation>
    <dataValidation type="list" allowBlank="1" showInputMessage="1" showErrorMessage="1" sqref="F14" xr:uid="{DB447FC5-3BB3-4B62-8500-53CE2BBAB254}">
      <formula1>$E$20:$E$26</formula1>
    </dataValidation>
    <dataValidation type="list" allowBlank="1" showInputMessage="1" showErrorMessage="1" sqref="F12" xr:uid="{DA40D55F-7FB7-4F5B-A597-375FF3622519}">
      <formula1>$E$20:$E$24</formula1>
    </dataValidation>
    <dataValidation type="list" allowBlank="1" showInputMessage="1" showErrorMessage="1" sqref="F11" xr:uid="{91984B1E-DB80-412B-8A8E-4E5692A5BDDB}">
      <formula1>$E$18:$E$22</formula1>
    </dataValidation>
  </dataValidations>
  <pageMargins left="0.7" right="0.7" top="0.75" bottom="0.75" header="0.3" footer="0.3"/>
  <drawing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B6260-200E-4211-97DB-B79ACDA9B206}">
  <dimension ref="A1:AL74"/>
  <sheetViews>
    <sheetView workbookViewId="0">
      <selection sqref="A1:C4"/>
    </sheetView>
  </sheetViews>
  <sheetFormatPr baseColWidth="10" defaultRowHeight="14.4" x14ac:dyDescent="0.3"/>
  <cols>
    <col min="3" max="3" width="14.6640625" customWidth="1"/>
    <col min="5" max="5" width="45.44140625" customWidth="1"/>
    <col min="16" max="16" width="30.44140625" customWidth="1"/>
  </cols>
  <sheetData>
    <row r="1" spans="1:38" x14ac:dyDescent="0.3">
      <c r="A1" s="762" t="s">
        <v>1259</v>
      </c>
      <c r="B1" s="763"/>
      <c r="C1" s="764"/>
      <c r="D1" s="771" t="s">
        <v>1280</v>
      </c>
      <c r="E1" s="772"/>
      <c r="F1" s="772"/>
      <c r="G1" s="772"/>
      <c r="H1" s="772"/>
      <c r="I1" s="772"/>
      <c r="J1" s="772"/>
      <c r="K1" s="772"/>
      <c r="L1" s="772"/>
      <c r="M1" s="772"/>
      <c r="N1" s="772"/>
      <c r="O1" s="772"/>
      <c r="P1" s="772"/>
      <c r="Q1" s="772"/>
      <c r="R1" s="772"/>
      <c r="S1" s="772"/>
      <c r="T1" s="772"/>
      <c r="U1" s="772"/>
      <c r="V1" s="772"/>
      <c r="W1" s="772"/>
      <c r="X1" s="772"/>
      <c r="Y1" s="772"/>
      <c r="Z1" s="772"/>
      <c r="AA1" s="772"/>
      <c r="AB1" s="772"/>
      <c r="AC1" s="772"/>
      <c r="AD1" s="772"/>
      <c r="AE1" s="772"/>
      <c r="AF1" s="772"/>
      <c r="AG1" s="772"/>
      <c r="AH1" s="772"/>
      <c r="AI1" s="772"/>
      <c r="AJ1" s="772"/>
      <c r="AK1" s="773"/>
    </row>
    <row r="2" spans="1:38" x14ac:dyDescent="0.3">
      <c r="A2" s="765"/>
      <c r="B2" s="766"/>
      <c r="C2" s="767"/>
      <c r="D2" s="774"/>
      <c r="E2" s="775"/>
      <c r="F2" s="775"/>
      <c r="G2" s="775"/>
      <c r="H2" s="775"/>
      <c r="I2" s="775"/>
      <c r="J2" s="775"/>
      <c r="K2" s="775"/>
      <c r="L2" s="775"/>
      <c r="M2" s="775"/>
      <c r="N2" s="775"/>
      <c r="O2" s="775"/>
      <c r="P2" s="775"/>
      <c r="Q2" s="775"/>
      <c r="R2" s="775"/>
      <c r="S2" s="775"/>
      <c r="T2" s="775"/>
      <c r="U2" s="775"/>
      <c r="V2" s="775"/>
      <c r="W2" s="775"/>
      <c r="X2" s="775"/>
      <c r="Y2" s="775"/>
      <c r="Z2" s="775"/>
      <c r="AA2" s="775"/>
      <c r="AB2" s="775"/>
      <c r="AC2" s="775"/>
      <c r="AD2" s="775"/>
      <c r="AE2" s="775"/>
      <c r="AF2" s="775"/>
      <c r="AG2" s="775"/>
      <c r="AH2" s="775"/>
      <c r="AI2" s="775"/>
      <c r="AJ2" s="775"/>
      <c r="AK2" s="776"/>
    </row>
    <row r="3" spans="1:38" x14ac:dyDescent="0.3">
      <c r="A3" s="765"/>
      <c r="B3" s="766"/>
      <c r="C3" s="767"/>
      <c r="D3" s="774"/>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I3" s="775"/>
      <c r="AJ3" s="775"/>
      <c r="AK3" s="776"/>
    </row>
    <row r="4" spans="1:38" ht="15" thickBot="1" x14ac:dyDescent="0.35">
      <c r="A4" s="768"/>
      <c r="B4" s="769"/>
      <c r="C4" s="770"/>
      <c r="D4" s="777"/>
      <c r="E4" s="778"/>
      <c r="F4" s="778"/>
      <c r="G4" s="778"/>
      <c r="H4" s="778"/>
      <c r="I4" s="778"/>
      <c r="J4" s="778"/>
      <c r="K4" s="778"/>
      <c r="L4" s="778"/>
      <c r="M4" s="778"/>
      <c r="N4" s="778"/>
      <c r="O4" s="778"/>
      <c r="P4" s="778"/>
      <c r="Q4" s="778"/>
      <c r="R4" s="778"/>
      <c r="S4" s="778"/>
      <c r="T4" s="778"/>
      <c r="U4" s="778"/>
      <c r="V4" s="778"/>
      <c r="W4" s="778"/>
      <c r="X4" s="778"/>
      <c r="Y4" s="778"/>
      <c r="Z4" s="778"/>
      <c r="AA4" s="778"/>
      <c r="AB4" s="778"/>
      <c r="AC4" s="778"/>
      <c r="AD4" s="778"/>
      <c r="AE4" s="778"/>
      <c r="AF4" s="778"/>
      <c r="AG4" s="778"/>
      <c r="AH4" s="778"/>
      <c r="AI4" s="778"/>
      <c r="AJ4" s="778"/>
      <c r="AK4" s="779"/>
    </row>
    <row r="5" spans="1:38" ht="15" thickBot="1" x14ac:dyDescent="0.35"/>
    <row r="6" spans="1:38" ht="18.600000000000001" thickBot="1" x14ac:dyDescent="0.35">
      <c r="A6" s="829" t="s">
        <v>1281</v>
      </c>
      <c r="B6" s="830"/>
      <c r="C6" s="830"/>
      <c r="D6" s="830"/>
      <c r="E6" s="830"/>
      <c r="F6" s="830"/>
      <c r="G6" s="830"/>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1"/>
    </row>
    <row r="7" spans="1:38" ht="27" customHeight="1" x14ac:dyDescent="0.3">
      <c r="A7" s="399" t="s">
        <v>0</v>
      </c>
      <c r="B7" s="399"/>
      <c r="C7" s="399"/>
      <c r="D7" s="399" t="s">
        <v>1</v>
      </c>
      <c r="E7" s="399"/>
      <c r="F7" s="399"/>
      <c r="G7" s="399"/>
      <c r="H7" s="399"/>
      <c r="I7" s="399"/>
      <c r="J7" s="399"/>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401" t="s">
        <v>2</v>
      </c>
      <c r="AK7" s="401"/>
    </row>
    <row r="8" spans="1:38" x14ac:dyDescent="0.3">
      <c r="A8" s="400"/>
      <c r="B8" s="400"/>
      <c r="C8" s="400"/>
      <c r="D8" s="402" t="s">
        <v>3</v>
      </c>
      <c r="E8" s="403"/>
      <c r="F8" s="403"/>
      <c r="G8" s="403"/>
      <c r="H8" s="403"/>
      <c r="I8" s="403"/>
      <c r="J8" s="403"/>
      <c r="K8" s="403"/>
      <c r="L8" s="403"/>
      <c r="M8" s="403"/>
      <c r="N8" s="403"/>
      <c r="O8" s="403"/>
      <c r="P8" s="403"/>
      <c r="Q8" s="403"/>
      <c r="R8" s="403"/>
      <c r="S8" s="403"/>
      <c r="T8" s="403"/>
      <c r="U8" s="403"/>
      <c r="V8" s="403"/>
      <c r="W8" s="403"/>
      <c r="X8" s="403"/>
      <c r="Y8" s="403"/>
      <c r="Z8" s="403"/>
      <c r="AA8" s="403"/>
      <c r="AB8" s="403"/>
      <c r="AC8" s="403"/>
      <c r="AD8" s="403"/>
      <c r="AE8" s="403"/>
      <c r="AF8" s="403"/>
      <c r="AG8" s="403"/>
      <c r="AH8" s="403"/>
      <c r="AI8" s="404"/>
      <c r="AJ8" s="408" t="s">
        <v>4</v>
      </c>
      <c r="AK8" s="408" t="s">
        <v>5</v>
      </c>
    </row>
    <row r="9" spans="1:38" ht="21.6" customHeight="1" x14ac:dyDescent="0.3">
      <c r="A9" s="400"/>
      <c r="B9" s="400"/>
      <c r="C9" s="400"/>
      <c r="D9" s="405"/>
      <c r="E9" s="406"/>
      <c r="F9" s="406"/>
      <c r="G9" s="406"/>
      <c r="H9" s="406"/>
      <c r="I9" s="406"/>
      <c r="J9" s="406"/>
      <c r="K9" s="406"/>
      <c r="L9" s="406"/>
      <c r="M9" s="406"/>
      <c r="N9" s="406"/>
      <c r="O9" s="406"/>
      <c r="P9" s="406"/>
      <c r="Q9" s="406"/>
      <c r="R9" s="406"/>
      <c r="S9" s="406"/>
      <c r="T9" s="406"/>
      <c r="U9" s="406"/>
      <c r="V9" s="406"/>
      <c r="W9" s="406"/>
      <c r="X9" s="406"/>
      <c r="Y9" s="406"/>
      <c r="Z9" s="406"/>
      <c r="AA9" s="406"/>
      <c r="AB9" s="406"/>
      <c r="AC9" s="406"/>
      <c r="AD9" s="406"/>
      <c r="AE9" s="406"/>
      <c r="AF9" s="406"/>
      <c r="AG9" s="406"/>
      <c r="AH9" s="406"/>
      <c r="AI9" s="407"/>
      <c r="AJ9" s="409"/>
      <c r="AK9" s="409"/>
    </row>
    <row r="10" spans="1:38" ht="21.6" customHeight="1" x14ac:dyDescent="0.3">
      <c r="A10" s="400"/>
      <c r="B10" s="400"/>
      <c r="C10" s="400"/>
      <c r="D10" s="400" t="s">
        <v>6</v>
      </c>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9" t="s">
        <v>7</v>
      </c>
      <c r="AK10" s="409"/>
    </row>
    <row r="11" spans="1:38" x14ac:dyDescent="0.3">
      <c r="A11" s="40"/>
      <c r="B11" s="41"/>
      <c r="C11" s="40"/>
      <c r="D11" s="40"/>
      <c r="E11" s="2"/>
      <c r="F11" s="4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row>
    <row r="12" spans="1:38" ht="23.4" x14ac:dyDescent="0.3">
      <c r="A12" s="520" t="s">
        <v>8</v>
      </c>
      <c r="B12" s="520"/>
      <c r="C12" s="538" t="s">
        <v>1096</v>
      </c>
      <c r="D12" s="538"/>
      <c r="E12" s="538"/>
      <c r="F12" s="538"/>
      <c r="G12" s="538"/>
      <c r="H12" s="520" t="s">
        <v>10</v>
      </c>
      <c r="I12" s="520"/>
      <c r="J12" s="538" t="s">
        <v>1097</v>
      </c>
      <c r="K12" s="538"/>
      <c r="L12" s="538"/>
      <c r="M12" s="538"/>
      <c r="N12" s="538"/>
      <c r="O12" s="520" t="s">
        <v>12</v>
      </c>
      <c r="P12" s="520"/>
      <c r="Q12" s="856" t="s">
        <v>1098</v>
      </c>
      <c r="R12" s="857"/>
      <c r="S12" s="857"/>
      <c r="T12" s="857"/>
      <c r="U12" s="857"/>
      <c r="V12" s="857"/>
      <c r="W12" s="857"/>
      <c r="X12" s="857"/>
      <c r="Y12" s="857"/>
      <c r="Z12" s="857"/>
      <c r="AA12" s="857"/>
      <c r="AB12" s="857"/>
      <c r="AC12" s="857"/>
      <c r="AD12" s="857"/>
      <c r="AE12" s="858"/>
      <c r="AF12" s="55" t="s">
        <v>14</v>
      </c>
      <c r="AG12" s="855" t="s">
        <v>1099</v>
      </c>
      <c r="AH12" s="855"/>
      <c r="AI12" s="855"/>
      <c r="AJ12" s="855"/>
      <c r="AK12" s="855"/>
      <c r="AL12" s="2"/>
    </row>
    <row r="13" spans="1:38" x14ac:dyDescent="0.3">
      <c r="A13" s="417" t="s">
        <v>16</v>
      </c>
      <c r="B13" s="417"/>
      <c r="C13" s="417"/>
      <c r="D13" s="417"/>
      <c r="E13" s="417"/>
      <c r="F13" s="417"/>
      <c r="G13" s="417"/>
      <c r="H13" s="418" t="s">
        <v>17</v>
      </c>
      <c r="I13" s="418"/>
      <c r="J13" s="418"/>
      <c r="K13" s="418"/>
      <c r="L13" s="418"/>
      <c r="M13" s="418"/>
      <c r="N13" s="418"/>
      <c r="O13" s="419" t="s">
        <v>18</v>
      </c>
      <c r="P13" s="419"/>
      <c r="Q13" s="419"/>
      <c r="R13" s="419"/>
      <c r="S13" s="419"/>
      <c r="T13" s="419"/>
      <c r="U13" s="419"/>
      <c r="V13" s="419"/>
      <c r="W13" s="419"/>
      <c r="X13" s="419"/>
      <c r="Y13" s="420" t="s">
        <v>19</v>
      </c>
      <c r="Z13" s="420"/>
      <c r="AA13" s="420"/>
      <c r="AB13" s="420"/>
      <c r="AC13" s="420"/>
      <c r="AD13" s="420"/>
      <c r="AE13" s="420"/>
      <c r="AF13" s="421" t="s">
        <v>20</v>
      </c>
      <c r="AG13" s="421"/>
      <c r="AH13" s="421"/>
      <c r="AI13" s="421"/>
      <c r="AJ13" s="421"/>
      <c r="AK13" s="421"/>
      <c r="AL13" s="2"/>
    </row>
    <row r="14" spans="1:38" x14ac:dyDescent="0.3">
      <c r="A14" s="460" t="s">
        <v>21</v>
      </c>
      <c r="B14" s="417" t="s">
        <v>22</v>
      </c>
      <c r="C14" s="411" t="s">
        <v>23</v>
      </c>
      <c r="D14" s="411" t="s">
        <v>24</v>
      </c>
      <c r="E14" s="417" t="s">
        <v>25</v>
      </c>
      <c r="F14" s="411" t="s">
        <v>26</v>
      </c>
      <c r="G14" s="411" t="s">
        <v>27</v>
      </c>
      <c r="H14" s="429" t="s">
        <v>28</v>
      </c>
      <c r="I14" s="418" t="s">
        <v>29</v>
      </c>
      <c r="J14" s="429" t="s">
        <v>30</v>
      </c>
      <c r="K14" s="429" t="s">
        <v>31</v>
      </c>
      <c r="L14" s="429" t="s">
        <v>32</v>
      </c>
      <c r="M14" s="418" t="s">
        <v>29</v>
      </c>
      <c r="N14" s="429" t="s">
        <v>33</v>
      </c>
      <c r="O14" s="431" t="s">
        <v>34</v>
      </c>
      <c r="P14" s="428" t="s">
        <v>35</v>
      </c>
      <c r="Q14" s="433" t="s">
        <v>36</v>
      </c>
      <c r="R14" s="428" t="s">
        <v>37</v>
      </c>
      <c r="S14" s="428" t="s">
        <v>38</v>
      </c>
      <c r="T14" s="428"/>
      <c r="U14" s="428"/>
      <c r="V14" s="428"/>
      <c r="W14" s="428"/>
      <c r="X14" s="428"/>
      <c r="Y14" s="427" t="s">
        <v>39</v>
      </c>
      <c r="Z14" s="427" t="s">
        <v>40</v>
      </c>
      <c r="AA14" s="427" t="s">
        <v>29</v>
      </c>
      <c r="AB14" s="427" t="s">
        <v>41</v>
      </c>
      <c r="AC14" s="427" t="s">
        <v>29</v>
      </c>
      <c r="AD14" s="427" t="s">
        <v>42</v>
      </c>
      <c r="AE14" s="427" t="s">
        <v>43</v>
      </c>
      <c r="AF14" s="445" t="s">
        <v>20</v>
      </c>
      <c r="AG14" s="445" t="s">
        <v>44</v>
      </c>
      <c r="AH14" s="445" t="s">
        <v>45</v>
      </c>
      <c r="AI14" s="445" t="s">
        <v>46</v>
      </c>
      <c r="AJ14" s="445" t="s">
        <v>47</v>
      </c>
      <c r="AK14" s="445" t="s">
        <v>48</v>
      </c>
      <c r="AL14" s="2"/>
    </row>
    <row r="15" spans="1:38" ht="80.400000000000006" thickBot="1" x14ac:dyDescent="0.35">
      <c r="A15" s="460"/>
      <c r="B15" s="461"/>
      <c r="C15" s="412"/>
      <c r="D15" s="412"/>
      <c r="E15" s="461"/>
      <c r="F15" s="412"/>
      <c r="G15" s="412"/>
      <c r="H15" s="430"/>
      <c r="I15" s="462"/>
      <c r="J15" s="430"/>
      <c r="K15" s="430"/>
      <c r="L15" s="462"/>
      <c r="M15" s="462"/>
      <c r="N15" s="430"/>
      <c r="O15" s="432"/>
      <c r="P15" s="428"/>
      <c r="Q15" s="434"/>
      <c r="R15" s="428"/>
      <c r="S15" s="43" t="s">
        <v>49</v>
      </c>
      <c r="T15" s="43" t="s">
        <v>50</v>
      </c>
      <c r="U15" s="43" t="s">
        <v>51</v>
      </c>
      <c r="V15" s="43" t="s">
        <v>52</v>
      </c>
      <c r="W15" s="43" t="s">
        <v>53</v>
      </c>
      <c r="X15" s="43" t="s">
        <v>54</v>
      </c>
      <c r="Y15" s="427"/>
      <c r="Z15" s="427"/>
      <c r="AA15" s="427"/>
      <c r="AB15" s="427"/>
      <c r="AC15" s="427"/>
      <c r="AD15" s="427"/>
      <c r="AE15" s="427"/>
      <c r="AF15" s="445"/>
      <c r="AG15" s="445"/>
      <c r="AH15" s="445"/>
      <c r="AI15" s="445"/>
      <c r="AJ15" s="445"/>
      <c r="AK15" s="445"/>
      <c r="AL15" s="95"/>
    </row>
    <row r="16" spans="1:38" ht="124.2" x14ac:dyDescent="0.3">
      <c r="A16" s="422">
        <v>1</v>
      </c>
      <c r="B16" s="423" t="s">
        <v>55</v>
      </c>
      <c r="C16" s="851" t="s">
        <v>1100</v>
      </c>
      <c r="D16" s="851" t="s">
        <v>1101</v>
      </c>
      <c r="E16" s="853" t="s">
        <v>1102</v>
      </c>
      <c r="F16" s="423" t="s">
        <v>197</v>
      </c>
      <c r="G16" s="425">
        <v>500</v>
      </c>
      <c r="H16" s="426" t="str">
        <f>IF(G16&lt;=0,"",IF(G16&lt;=2,"Muy Baja",IF(G16&lt;=24,"Baja",IF(G16&lt;=500,"Media",IF(G16&lt;=5000,"Alta","Muy Alta")))))</f>
        <v>Media</v>
      </c>
      <c r="I16" s="437">
        <f>IF(H16="","",IF(H16="Muy Baja",0.2,IF(H16="Baja",0.4,IF(H16="Media",0.6,IF(H16="Alta",0.8,IF(H16="Muy Alta",1,))))))</f>
        <v>0.6</v>
      </c>
      <c r="J16" s="438" t="s">
        <v>142</v>
      </c>
      <c r="K16" s="437" t="str">
        <f>IF(NOT(ISERROR(MATCH(J16,'[26]Tabla Impacto'!$B$221:$B$223,0))),'[26]Tabla Impacto'!$F$223&amp;"Por favor no seleccionar los criterios de impacto(Afectación Económica o presupuestal y Pérdida Reputacional)",J16)</f>
        <v xml:space="preserve">     El riesgo afecta la imagen de la entidad con algunos usuarios de relevancia frente al logro de los objetivos</v>
      </c>
      <c r="L16" s="439" t="str">
        <f>IF(OR(K16='[26]Tabla Impacto'!$C$11,K16='[26]Tabla Impacto'!$D$11),"Leve",IF(OR(K16='[26]Tabla Impacto'!$C$12,K16='[26]Tabla Impacto'!$D$12),"Menor",IF(OR(K16='[26]Tabla Impacto'!$C$13,K16='[26]Tabla Impacto'!$D$13),"Moderado",IF(OR(K16='[26]Tabla Impacto'!$C$14,K16='[26]Tabla Impacto'!$D$14),"Mayor",IF(OR(K16='[26]Tabla Impacto'!$C$15,K16='[26]Tabla Impacto'!$D$15),"Catastrófico","")))))</f>
        <v>Moderado</v>
      </c>
      <c r="M16" s="441">
        <f>IF(L16="","",IF(L16="Leve",0.2,IF(L16="Menor",0.4,IF(L16="Moderado",0.6,IF(L16="Mayor",0.8,IF(L16="Catastrófico",1,))))))</f>
        <v>0.6</v>
      </c>
      <c r="N16" s="44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57">
        <v>1</v>
      </c>
      <c r="P16" s="312" t="s">
        <v>1103</v>
      </c>
      <c r="Q16" s="126" t="s">
        <v>1104</v>
      </c>
      <c r="R16" s="14" t="str">
        <f t="shared" ref="R16:R24" si="0">IF(OR(S16="Preventivo",S16="Detectivo"),"Probabilidad",IF(S16="Correctivo","Impacto",""))</f>
        <v>Probabilidad</v>
      </c>
      <c r="S16" s="15" t="s">
        <v>63</v>
      </c>
      <c r="T16" s="15" t="s">
        <v>64</v>
      </c>
      <c r="U16" s="16" t="str">
        <f>IF(AND(S16="Preventivo",T16="Automático"),"50%",IF(AND(S16="Preventivo",T16="Manual"),"40%",IF(AND(S16="Detectivo",T16="Automático"),"40%",IF(AND(S16="Detectivo",T16="Manual"),"30%",IF(AND(S16="Correctivo",T16="Automático"),"35%",IF(AND(S16="Correctivo",T16="Manual"),"25%",""))))))</f>
        <v>40%</v>
      </c>
      <c r="V16" s="15" t="s">
        <v>65</v>
      </c>
      <c r="W16" s="15" t="s">
        <v>66</v>
      </c>
      <c r="X16" s="15" t="s">
        <v>67</v>
      </c>
      <c r="Y16" s="17">
        <f>IFERROR(IF(R16="Probabilidad",(I16-(+I16*U16)),IF(R16="Impacto",I16,"")),"")</f>
        <v>0.36</v>
      </c>
      <c r="Z16" s="18" t="str">
        <f>IFERROR(IF(Y16="","",IF(Y16&lt;=0.2,"Muy Baja",IF(Y16&lt;=0.4,"Baja",IF(Y16&lt;=0.6,"Media",IF(Y16&lt;=0.8,"Alta","Muy Alta"))))),"")</f>
        <v>Baja</v>
      </c>
      <c r="AA16" s="16">
        <f>+Y16</f>
        <v>0.36</v>
      </c>
      <c r="AB16" s="18" t="str">
        <f>IFERROR(IF(AC16="","",IF(AC16&lt;=0.2,"Leve",IF(AC16&lt;=0.4,"Menor",IF(AC16&lt;=0.6,"Moderado",IF(AC16&lt;=0.8,"Mayor","Catastrófico"))))),"")</f>
        <v>Moderado</v>
      </c>
      <c r="AC16" s="16">
        <f>IFERROR(IF(R16="Impacto",(M16-(+M16*U16)),IF(R16="Probabilidad",M16,"")),"")</f>
        <v>0.6</v>
      </c>
      <c r="AD16" s="19" t="str">
        <f>IFERROR(IF(OR(AND(Z16="Muy Baja",AB16="Leve"),AND(Z16="Muy Baja",AB16="Menor"),AND(Z16="Baja",AB16="Leve")),"Bajo",IF(OR(AND(Z16="Muy baja",AB16="Moderado"),AND(Z16="Baja",AB16="Menor"),AND(Z16="Baja",AB16="Moderado"),AND(Z16="Media",AB16="Leve"),AND(Z16="Media",AB16="Menor"),AND(Z16="Media",AB16="Moderado"),AND(Z16="Alta",AB16="Leve"),AND(Z16="Alta",AB16="Menor")),"Moderado",IF(OR(AND(Z16="Muy Baja",AB16="Mayor"),AND(Z16="Baja",AB16="Mayor"),AND(Z16="Media",AB16="Mayor"),AND(Z16="Alta",AB16="Moderado"),AND(Z16="Alta",AB16="Mayor"),AND(Z16="Muy Alta",AB16="Leve"),AND(Z16="Muy Alta",AB16="Menor"),AND(Z16="Muy Alta",AB16="Moderado"),AND(Z16="Muy Alta",AB16="Mayor")),"Alto",IF(OR(AND(Z16="Muy Baja",AB16="Catastrófico"),AND(Z16="Baja",AB16="Catastrófico"),AND(Z16="Media",AB16="Catastrófico"),AND(Z16="Alta",AB16="Catastrófico"),AND(Z16="Muy Alta",AB16="Catastrófico")),"Extremo","")))),"")</f>
        <v>Moderado</v>
      </c>
      <c r="AE16" s="15" t="s">
        <v>68</v>
      </c>
      <c r="AF16" s="146"/>
      <c r="AG16" s="146"/>
      <c r="AH16" s="313"/>
      <c r="AI16" s="313"/>
      <c r="AJ16" s="313"/>
      <c r="AK16" s="314"/>
      <c r="AL16" s="3"/>
    </row>
    <row r="17" spans="1:38" ht="124.2" x14ac:dyDescent="0.3">
      <c r="A17" s="422"/>
      <c r="B17" s="423"/>
      <c r="C17" s="852"/>
      <c r="D17" s="852"/>
      <c r="E17" s="854"/>
      <c r="F17" s="423"/>
      <c r="G17" s="425"/>
      <c r="H17" s="426"/>
      <c r="I17" s="437"/>
      <c r="J17" s="438"/>
      <c r="K17" s="437">
        <f>IF(NOT(ISERROR(MATCH(J17,_xlfn.ANCHORARRAY(E20),0))),#REF!&amp;"Por favor no seleccionar los criterios de impacto",J17)</f>
        <v>0</v>
      </c>
      <c r="L17" s="440"/>
      <c r="M17" s="442"/>
      <c r="N17" s="444"/>
      <c r="O17" s="57">
        <v>2</v>
      </c>
      <c r="P17" s="315" t="s">
        <v>1105</v>
      </c>
      <c r="Q17" s="126" t="s">
        <v>1106</v>
      </c>
      <c r="R17" s="14" t="str">
        <f t="shared" si="0"/>
        <v>Probabilidad</v>
      </c>
      <c r="S17" s="15" t="s">
        <v>63</v>
      </c>
      <c r="T17" s="15" t="s">
        <v>64</v>
      </c>
      <c r="U17" s="16" t="str">
        <f t="shared" ref="U17" si="1">IF(AND(S17="Preventivo",T17="Automático"),"50%",IF(AND(S17="Preventivo",T17="Manual"),"40%",IF(AND(S17="Detectivo",T17="Automático"),"40%",IF(AND(S17="Detectivo",T17="Manual"),"30%",IF(AND(S17="Correctivo",T17="Automático"),"35%",IF(AND(S17="Correctivo",T17="Manual"),"25%",""))))))</f>
        <v>40%</v>
      </c>
      <c r="V17" s="15" t="s">
        <v>65</v>
      </c>
      <c r="W17" s="15" t="s">
        <v>66</v>
      </c>
      <c r="X17" s="15" t="s">
        <v>67</v>
      </c>
      <c r="Y17" s="17">
        <f>IFERROR(IF(AND(R16="Probabilidad",R17="Probabilidad"),(AA16-(+AA16*U17)),IF(R17="Probabilidad",(I16-(+I16*U17)),IF(R17="Impacto",AA16,""))),"")</f>
        <v>0.216</v>
      </c>
      <c r="Z17" s="18" t="str">
        <f t="shared" ref="Z17:Z22" si="2">IFERROR(IF(Y17="","",IF(Y17&lt;=0.2,"Muy Baja",IF(Y17&lt;=0.4,"Baja",IF(Y17&lt;=0.6,"Media",IF(Y17&lt;=0.8,"Alta","Muy Alta"))))),"")</f>
        <v>Baja</v>
      </c>
      <c r="AA17" s="16">
        <f t="shared" ref="AA17" si="3">+Y17</f>
        <v>0.216</v>
      </c>
      <c r="AB17" s="18" t="str">
        <f t="shared" ref="AB17:AB22" si="4">IFERROR(IF(AC17="","",IF(AC17&lt;=0.2,"Leve",IF(AC17&lt;=0.4,"Menor",IF(AC17&lt;=0.6,"Moderado",IF(AC17&lt;=0.8,"Mayor","Catastrófico"))))),"")</f>
        <v>Moderado</v>
      </c>
      <c r="AC17" s="16">
        <f>IFERROR(IF(AND(R16="Impacto",R17="Impacto"),(AC16-(+AC16*U17)),IF(R17="Impacto",($M$15-(+$M$15*U17)),IF(R17="Probabilidad",AC16,""))),"")</f>
        <v>0.6</v>
      </c>
      <c r="AD17" s="19" t="str">
        <f t="shared" ref="AD17" si="5">IFERROR(IF(OR(AND(Z17="Muy Baja",AB17="Leve"),AND(Z17="Muy Baja",AB17="Menor"),AND(Z17="Baja",AB17="Leve")),"Bajo",IF(OR(AND(Z17="Muy baja",AB17="Moderado"),AND(Z17="Baja",AB17="Menor"),AND(Z17="Baja",AB17="Moderado"),AND(Z17="Media",AB17="Leve"),AND(Z17="Media",AB17="Menor"),AND(Z17="Media",AB17="Moderado"),AND(Z17="Alta",AB17="Leve"),AND(Z17="Alta",AB17="Menor")),"Moderado",IF(OR(AND(Z17="Muy Baja",AB17="Mayor"),AND(Z17="Baja",AB17="Mayor"),AND(Z17="Media",AB17="Mayor"),AND(Z17="Alta",AB17="Moderado"),AND(Z17="Alta",AB17="Mayor"),AND(Z17="Muy Alta",AB17="Leve"),AND(Z17="Muy Alta",AB17="Menor"),AND(Z17="Muy Alta",AB17="Moderado"),AND(Z17="Muy Alta",AB17="Mayor")),"Alto",IF(OR(AND(Z17="Muy Baja",AB17="Catastrófico"),AND(Z17="Baja",AB17="Catastrófico"),AND(Z17="Media",AB17="Catastrófico"),AND(Z17="Alta",AB17="Catastrófico"),AND(Z17="Muy Alta",AB17="Catastrófico")),"Extremo","")))),"")</f>
        <v>Moderado</v>
      </c>
      <c r="AE17" s="15" t="s">
        <v>68</v>
      </c>
      <c r="AF17" s="146"/>
      <c r="AG17" s="146"/>
      <c r="AH17" s="313"/>
      <c r="AI17" s="313"/>
      <c r="AJ17" s="313"/>
      <c r="AK17" s="314"/>
      <c r="AL17" s="2"/>
    </row>
    <row r="18" spans="1:38" ht="56.4" customHeight="1" x14ac:dyDescent="0.3">
      <c r="A18" s="422">
        <v>2</v>
      </c>
      <c r="B18" s="423" t="s">
        <v>55</v>
      </c>
      <c r="C18" s="845" t="s">
        <v>1107</v>
      </c>
      <c r="D18" s="845" t="s">
        <v>1108</v>
      </c>
      <c r="E18" s="846" t="s">
        <v>1109</v>
      </c>
      <c r="F18" s="423" t="s">
        <v>59</v>
      </c>
      <c r="G18" s="436">
        <v>200</v>
      </c>
      <c r="H18" s="426" t="str">
        <f>IF(G18&lt;=0,"",IF(G18&lt;=2,"Muy Baja",IF(G18&lt;=24,"Baja",IF(G18&lt;=500,"Media",IF(G18&lt;=5000,"Alta","Muy Alta")))))</f>
        <v>Media</v>
      </c>
      <c r="I18" s="437">
        <f>IF(H18="","",IF(H18="Muy Baja",0.2,IF(H18="Baja",0.4,IF(H18="Media",0.6,IF(H18="Alta",0.8,IF(H18="Muy Alta",1,))))))</f>
        <v>0.6</v>
      </c>
      <c r="J18" s="438" t="s">
        <v>376</v>
      </c>
      <c r="K18" s="437" t="str">
        <f>IF(NOT(ISERROR(MATCH(J18,'[26]Tabla Impacto'!$B$221:$B$223,0))),'[26]Tabla Impacto'!$F$223&amp;"Por favor no seleccionar los criterios de impacto(Afectación Económica o presupuestal y Pérdida Reputacional)",J18)</f>
        <v xml:space="preserve">     El riesgo afecta la imagen de la entidad internamente, de conocimiento general, nivel interno, de junta dircetiva y accionistas y/o de provedores</v>
      </c>
      <c r="L18" s="426" t="str">
        <f>IF(OR(K18='[26]Tabla Impacto'!$C$11,K18='[26]Tabla Impacto'!$D$11),"Leve",IF(OR(K18='[26]Tabla Impacto'!$C$12,K18='[26]Tabla Impacto'!$D$12),"Menor",IF(OR(K18='[26]Tabla Impacto'!$C$13,K18='[26]Tabla Impacto'!$D$13),"Moderado",IF(OR(K18='[26]Tabla Impacto'!$C$14,K18='[26]Tabla Impacto'!$D$14),"Mayor",IF(OR(K18='[26]Tabla Impacto'!$C$15,K18='[26]Tabla Impacto'!$D$15),"Catastrófico","")))))</f>
        <v>Menor</v>
      </c>
      <c r="M18" s="437">
        <f>IF(L18="","",IF(L18="Leve",0.2,IF(L18="Menor",0.4,IF(L18="Moderado",0.6,IF(L18="Mayor",0.8,IF(L18="Catastrófico",1,))))))</f>
        <v>0.4</v>
      </c>
      <c r="N18" s="455" t="str">
        <f>IF(OR(AND(H18="Muy Baja",L18="Leve"),AND(H18="Muy Baja",L18="Menor"),AND(H18="Baja",L18="Leve")),"Bajo",IF(OR(AND(H18="Muy baja",L18="Moderado"),AND(H18="Baja",L18="Menor"),AND(H18="Baja",L18="Moderado"),AND(H18="Media",L18="Leve"),AND(H18="Media",L18="Menor"),AND(H18="Media",L18="Moderado"),AND(H18="Alta",L18="Leve"),AND(H18="Alta",L18="Menor")),"Moderado",IF(OR(AND(H18="Muy Baja",L18="Mayor"),AND(H18="Baja",L18="Mayor"),AND(H18="Media",L18="Mayor"),AND(H18="Alta",L18="Moderado"),AND(H18="Alta",L18="Mayor"),AND(H18="Muy Alta",L18="Leve"),AND(H18="Muy Alta",L18="Menor"),AND(H18="Muy Alta",L18="Moderado"),AND(H18="Muy Alta",L18="Mayor")),"Alto",IF(OR(AND(H18="Muy Baja",L18="Catastrófico"),AND(H18="Baja",L18="Catastrófico"),AND(H18="Media",L18="Catastrófico"),AND(H18="Alta",L18="Catastrófico"),AND(H18="Muy Alta",L18="Catastrófico")),"Extremo",""))))</f>
        <v>Moderado</v>
      </c>
      <c r="O18" s="486">
        <v>1</v>
      </c>
      <c r="P18" s="847" t="s">
        <v>1110</v>
      </c>
      <c r="Q18" s="849" t="s">
        <v>1111</v>
      </c>
      <c r="R18" s="803" t="str">
        <f t="shared" si="0"/>
        <v>Impacto</v>
      </c>
      <c r="S18" s="795" t="s">
        <v>219</v>
      </c>
      <c r="T18" s="795" t="s">
        <v>64</v>
      </c>
      <c r="U18" s="791" t="str">
        <f>IF(AND(S18="Preventivo",T18="Automático"),"50%",IF(AND(S18="Preventivo",T18="Manual"),"40%",IF(AND(S18="Detectivo",T18="Automático"),"40%",IF(AND(S18="Detectivo",T18="Manual"),"30%",IF(AND(S18="Correctivo",T18="Automático"),"35%",IF(AND(S18="Correctivo",T18="Manual"),"25%",""))))))</f>
        <v>25%</v>
      </c>
      <c r="V18" s="795" t="s">
        <v>65</v>
      </c>
      <c r="W18" s="795" t="s">
        <v>167</v>
      </c>
      <c r="X18" s="795" t="s">
        <v>67</v>
      </c>
      <c r="Y18" s="840">
        <f>IFERROR(IF(R18="Probabilidad",(I18-(+I18*U18)),IF(R18="Impacto",I18,"")),"")</f>
        <v>0.6</v>
      </c>
      <c r="Z18" s="789" t="str">
        <f>IFERROR(IF(Y18="","",IF(Y18&lt;=0.2,"Muy Baja",IF(Y18&lt;=0.4,"Baja",IF(Y18&lt;=0.6,"Media",IF(Y18&lt;=0.8,"Alta","Muy Alta"))))),"")</f>
        <v>Media</v>
      </c>
      <c r="AA18" s="791">
        <f>+Y18</f>
        <v>0.6</v>
      </c>
      <c r="AB18" s="789" t="str">
        <f>IFERROR(IF(AC18="","",IF(AC18&lt;=0.2,"Leve",IF(AC18&lt;=0.4,"Menor",IF(AC18&lt;=0.6,"Moderado",IF(AC18&lt;=0.8,"Mayor","Catastrófico"))))),"")</f>
        <v>Menor</v>
      </c>
      <c r="AC18" s="791">
        <f>IFERROR(IF(R18="Impacto",(M18-(+M18*U18)),IF(R18="Probabilidad",M18,"")),"")</f>
        <v>0.30000000000000004</v>
      </c>
      <c r="AD18" s="793" t="str">
        <f>IFERROR(IF(OR(AND(Z18="Muy Baja",AB18="Leve"),AND(Z18="Muy Baja",AB18="Menor"),AND(Z18="Baja",AB18="Leve")),"Bajo",IF(OR(AND(Z18="Muy baja",AB18="Moderado"),AND(Z18="Baja",AB18="Menor"),AND(Z18="Baja",AB18="Moderado"),AND(Z18="Media",AB18="Leve"),AND(Z18="Media",AB18="Menor"),AND(Z18="Media",AB18="Moderado"),AND(Z18="Alta",AB18="Leve"),AND(Z18="Alta",AB18="Menor")),"Moderado",IF(OR(AND(Z18="Muy Baja",AB18="Mayor"),AND(Z18="Baja",AB18="Mayor"),AND(Z18="Media",AB18="Mayor"),AND(Z18="Alta",AB18="Moderado"),AND(Z18="Alta",AB18="Mayor"),AND(Z18="Muy Alta",AB18="Leve"),AND(Z18="Muy Alta",AB18="Menor"),AND(Z18="Muy Alta",AB18="Moderado"),AND(Z18="Muy Alta",AB18="Mayor")),"Alto",IF(OR(AND(Z18="Muy Baja",AB18="Catastrófico"),AND(Z18="Baja",AB18="Catastrófico"),AND(Z18="Media",AB18="Catastrófico"),AND(Z18="Alta",AB18="Catastrófico"),AND(Z18="Muy Alta",AB18="Catastrófico")),"Extremo","")))),"")</f>
        <v>Moderado</v>
      </c>
      <c r="AE18" s="795" t="s">
        <v>68</v>
      </c>
      <c r="AF18" s="447"/>
      <c r="AG18" s="447"/>
      <c r="AH18" s="449"/>
      <c r="AI18" s="449"/>
      <c r="AJ18" s="449"/>
      <c r="AK18" s="435"/>
      <c r="AL18" s="2"/>
    </row>
    <row r="19" spans="1:38" ht="54" customHeight="1" x14ac:dyDescent="0.3">
      <c r="A19" s="422"/>
      <c r="B19" s="423"/>
      <c r="C19" s="845"/>
      <c r="D19" s="845"/>
      <c r="E19" s="846"/>
      <c r="F19" s="423"/>
      <c r="G19" s="425"/>
      <c r="H19" s="426"/>
      <c r="I19" s="437"/>
      <c r="J19" s="438"/>
      <c r="K19" s="437">
        <f>IF(NOT(ISERROR(MATCH(J19,_xlfn.ANCHORARRAY(E21),0))),#REF!&amp;"Por favor no seleccionar los criterios de impacto",J19)</f>
        <v>0</v>
      </c>
      <c r="L19" s="426"/>
      <c r="M19" s="437"/>
      <c r="N19" s="455"/>
      <c r="O19" s="487"/>
      <c r="P19" s="848"/>
      <c r="Q19" s="850"/>
      <c r="R19" s="804"/>
      <c r="S19" s="796"/>
      <c r="T19" s="796"/>
      <c r="U19" s="792"/>
      <c r="V19" s="796"/>
      <c r="W19" s="796"/>
      <c r="X19" s="796"/>
      <c r="Y19" s="841"/>
      <c r="Z19" s="790"/>
      <c r="AA19" s="792"/>
      <c r="AB19" s="790"/>
      <c r="AC19" s="792"/>
      <c r="AD19" s="794"/>
      <c r="AE19" s="796"/>
      <c r="AF19" s="448"/>
      <c r="AG19" s="448"/>
      <c r="AH19" s="450"/>
      <c r="AI19" s="450"/>
      <c r="AJ19" s="450"/>
      <c r="AK19" s="436"/>
      <c r="AL19" s="2"/>
    </row>
    <row r="20" spans="1:38" ht="50.4" customHeight="1" x14ac:dyDescent="0.3">
      <c r="A20" s="843">
        <v>3</v>
      </c>
      <c r="B20" s="447" t="s">
        <v>168</v>
      </c>
      <c r="C20" s="851" t="s">
        <v>1112</v>
      </c>
      <c r="D20" s="851" t="s">
        <v>1113</v>
      </c>
      <c r="E20" s="853" t="s">
        <v>1114</v>
      </c>
      <c r="F20" s="447" t="s">
        <v>131</v>
      </c>
      <c r="G20" s="435">
        <v>24</v>
      </c>
      <c r="H20" s="439" t="str">
        <f>IF(G20&lt;=0,"",IF(G20&lt;=2,"Muy Baja",IF(G20&lt;=24,"Baja",IF(G20&lt;=500,"Media",IF(G20&lt;=5000,"Alta","Muy Alta")))))</f>
        <v>Baja</v>
      </c>
      <c r="I20" s="441">
        <f>IF(H20="","",IF(H20="Muy Baja",0.2,IF(H20="Baja",0.4,IF(H20="Media",0.6,IF(H20="Alta",0.8,IF(H20="Muy Alta",1,))))))</f>
        <v>0.4</v>
      </c>
      <c r="J20" s="593" t="s">
        <v>198</v>
      </c>
      <c r="K20" s="441" t="str">
        <f>IF(NOT(ISERROR(MATCH(J20,'[26]Tabla Impacto'!$B$221:$B$223,0))),'[26]Tabla Impacto'!$F$223&amp;"Por favor no seleccionar los criterios de impacto(Afectación Económica o presupuestal y Pérdida Reputacional)",J20)</f>
        <v xml:space="preserve">     El riesgo afecta la imagen de de la entidad con efecto publicitario sostenido a nivel de sector administrativo, nivel departamental o municipal</v>
      </c>
      <c r="L20" s="439" t="str">
        <f>IF(OR(K20='[26]Tabla Impacto'!$C$11,K20='[26]Tabla Impacto'!$D$11),"Leve",IF(OR(K20='[26]Tabla Impacto'!$C$12,K20='[26]Tabla Impacto'!$D$12),"Menor",IF(OR(K20='[26]Tabla Impacto'!$C$13,K20='[26]Tabla Impacto'!$D$13),"Moderado",IF(OR(K20='[26]Tabla Impacto'!$C$14,K20='[26]Tabla Impacto'!$D$14),"Mayor",IF(OR(K20='[26]Tabla Impacto'!$C$15,K20='[26]Tabla Impacto'!$D$15),"Catastrófico","")))))</f>
        <v>Mayor</v>
      </c>
      <c r="M20" s="441">
        <f>IF(L20="","",IF(L20="Leve",0.2,IF(L20="Menor",0.4,IF(L20="Moderado",0.6,IF(L20="Mayor",0.8,IF(L20="Catastrófico",1,))))))</f>
        <v>0.8</v>
      </c>
      <c r="N20" s="443" t="str">
        <f>IF(OR(AND(H20="Muy Baja",L20="Leve"),AND(H20="Muy Baja",L20="Menor"),AND(H20="Baja",L20="Leve")),"Bajo",IF(OR(AND(H20="Muy baja",L20="Moderado"),AND(H20="Baja",L20="Menor"),AND(H20="Baja",L20="Moderado"),AND(H20="Media",L20="Leve"),AND(H20="Media",L20="Menor"),AND(H20="Media",L20="Moderado"),AND(H20="Alta",L20="Leve"),AND(H20="Alta",L20="Menor")),"Moderado",IF(OR(AND(H20="Muy Baja",L20="Mayor"),AND(H20="Baja",L20="Mayor"),AND(H20="Media",L20="Mayor"),AND(H20="Alta",L20="Moderado"),AND(H20="Alta",L20="Mayor"),AND(H20="Muy Alta",L20="Leve"),AND(H20="Muy Alta",L20="Menor"),AND(H20="Muy Alta",L20="Moderado"),AND(H20="Muy Alta",L20="Mayor")),"Alto",IF(OR(AND(H20="Muy Baja",L20="Catastrófico"),AND(H20="Baja",L20="Catastrófico"),AND(H20="Media",L20="Catastrófico"),AND(H20="Alta",L20="Catastrófico"),AND(H20="Muy Alta",L20="Catastrófico")),"Extremo",""))))</f>
        <v>Alto</v>
      </c>
      <c r="O20" s="797">
        <v>1</v>
      </c>
      <c r="P20" s="847" t="s">
        <v>1115</v>
      </c>
      <c r="Q20" s="849" t="s">
        <v>1116</v>
      </c>
      <c r="R20" s="803" t="str">
        <f t="shared" si="0"/>
        <v>Probabilidad</v>
      </c>
      <c r="S20" s="795" t="s">
        <v>206</v>
      </c>
      <c r="T20" s="795" t="s">
        <v>64</v>
      </c>
      <c r="U20" s="791" t="str">
        <f>IF(AND(S20="Preventivo",T20="Automático"),"50%",IF(AND(S20="Preventivo",T20="Manual"),"40%",IF(AND(S20="Detectivo",T20="Automático"),"40%",IF(AND(S20="Detectivo",T20="Manual"),"30%",IF(AND(S20="Correctivo",T20="Automático"),"35%",IF(AND(S20="Correctivo",T20="Manual"),"25%",""))))))</f>
        <v>30%</v>
      </c>
      <c r="V20" s="795" t="s">
        <v>65</v>
      </c>
      <c r="W20" s="795" t="s">
        <v>167</v>
      </c>
      <c r="X20" s="795" t="s">
        <v>67</v>
      </c>
      <c r="Y20" s="840">
        <f>IFERROR(IF(R20="Probabilidad",(I20-(+I20*U20)),IF(R20="Impacto",I20,"")),"")</f>
        <v>0.28000000000000003</v>
      </c>
      <c r="Z20" s="789" t="str">
        <f>IFERROR(IF(Y20="","",IF(Y20&lt;=0.2,"Muy Baja",IF(Y20&lt;=0.4,"Baja",IF(Y20&lt;=0.6,"Media",IF(Y20&lt;=0.8,"Alta","Muy Alta"))))),"")</f>
        <v>Baja</v>
      </c>
      <c r="AA20" s="791">
        <f>+Y20</f>
        <v>0.28000000000000003</v>
      </c>
      <c r="AB20" s="789" t="str">
        <f>IFERROR(IF(AC20="","",IF(AC20&lt;=0.2,"Leve",IF(AC20&lt;=0.4,"Menor",IF(AC20&lt;=0.6,"Moderado",IF(AC20&lt;=0.8,"Mayor","Catastrófico"))))),"")</f>
        <v>Mayor</v>
      </c>
      <c r="AC20" s="791">
        <f>IFERROR(IF(R20="Impacto",(M20-(+M20*U20)),IF(R20="Probabilidad",M20,"")),"")</f>
        <v>0.8</v>
      </c>
      <c r="AD20" s="793" t="str">
        <f>IFERROR(IF(OR(AND(Z20="Muy Baja",AB20="Leve"),AND(Z20="Muy Baja",AB20="Menor"),AND(Z20="Baja",AB20="Leve")),"Bajo",IF(OR(AND(Z20="Muy baja",AB20="Moderado"),AND(Z20="Baja",AB20="Menor"),AND(Z20="Baja",AB20="Moderado"),AND(Z20="Media",AB20="Leve"),AND(Z20="Media",AB20="Menor"),AND(Z20="Media",AB20="Moderado"),AND(Z20="Alta",AB20="Leve"),AND(Z20="Alta",AB20="Menor")),"Moderado",IF(OR(AND(Z20="Muy Baja",AB20="Mayor"),AND(Z20="Baja",AB20="Mayor"),AND(Z20="Media",AB20="Mayor"),AND(Z20="Alta",AB20="Moderado"),AND(Z20="Alta",AB20="Mayor"),AND(Z20="Muy Alta",AB20="Leve"),AND(Z20="Muy Alta",AB20="Menor"),AND(Z20="Muy Alta",AB20="Moderado"),AND(Z20="Muy Alta",AB20="Mayor")),"Alto",IF(OR(AND(Z20="Muy Baja",AB20="Catastrófico"),AND(Z20="Baja",AB20="Catastrófico"),AND(Z20="Media",AB20="Catastrófico"),AND(Z20="Alta",AB20="Catastrófico"),AND(Z20="Muy Alta",AB20="Catastrófico")),"Extremo","")))),"")</f>
        <v>Alto</v>
      </c>
      <c r="AE20" s="795" t="s">
        <v>68</v>
      </c>
      <c r="AF20" s="597"/>
      <c r="AG20" s="597"/>
      <c r="AH20" s="597"/>
      <c r="AI20" s="597"/>
      <c r="AJ20" s="597"/>
      <c r="AK20" s="597"/>
      <c r="AL20" s="2"/>
    </row>
    <row r="21" spans="1:38" ht="51" customHeight="1" x14ac:dyDescent="0.3">
      <c r="A21" s="844"/>
      <c r="B21" s="448"/>
      <c r="C21" s="852"/>
      <c r="D21" s="852"/>
      <c r="E21" s="854"/>
      <c r="F21" s="448"/>
      <c r="G21" s="436"/>
      <c r="H21" s="440"/>
      <c r="I21" s="442"/>
      <c r="J21" s="594"/>
      <c r="K21" s="442"/>
      <c r="L21" s="440"/>
      <c r="M21" s="442"/>
      <c r="N21" s="444"/>
      <c r="O21" s="798"/>
      <c r="P21" s="848"/>
      <c r="Q21" s="850"/>
      <c r="R21" s="804"/>
      <c r="S21" s="796"/>
      <c r="T21" s="796"/>
      <c r="U21" s="792"/>
      <c r="V21" s="796"/>
      <c r="W21" s="796"/>
      <c r="X21" s="796"/>
      <c r="Y21" s="841"/>
      <c r="Z21" s="790"/>
      <c r="AA21" s="792"/>
      <c r="AB21" s="790"/>
      <c r="AC21" s="792"/>
      <c r="AD21" s="794"/>
      <c r="AE21" s="796"/>
      <c r="AF21" s="842"/>
      <c r="AG21" s="842"/>
      <c r="AH21" s="842"/>
      <c r="AI21" s="842"/>
      <c r="AJ21" s="842"/>
      <c r="AK21" s="842"/>
      <c r="AL21" s="2"/>
    </row>
    <row r="22" spans="1:38" ht="193.2" x14ac:dyDescent="0.3">
      <c r="A22" s="843">
        <v>4</v>
      </c>
      <c r="B22" s="447" t="s">
        <v>230</v>
      </c>
      <c r="C22" s="845" t="s">
        <v>1117</v>
      </c>
      <c r="D22" s="845" t="s">
        <v>1118</v>
      </c>
      <c r="E22" s="846" t="s">
        <v>1119</v>
      </c>
      <c r="F22" s="447" t="s">
        <v>229</v>
      </c>
      <c r="G22" s="435">
        <v>10</v>
      </c>
      <c r="H22" s="439" t="str">
        <f>IF(G22&lt;=0,"",IF(G22&lt;=2,"Muy Baja",IF(G22&lt;=24,"Baja",IF(G22&lt;=500,"Media",IF(G22&lt;=5000,"Alta","Muy Alta")))))</f>
        <v>Baja</v>
      </c>
      <c r="I22" s="441">
        <f>IF(H22="","",IF(H22="Muy Baja",0.2,IF(H22="Baja",0.4,IF(H22="Media",0.6,IF(H22="Alta",0.8,IF(H22="Muy Alta",1,))))))</f>
        <v>0.4</v>
      </c>
      <c r="J22" s="593" t="s">
        <v>376</v>
      </c>
      <c r="K22" s="441" t="str">
        <f>IF(NOT(ISERROR(MATCH(J22,'[26]Tabla Impacto'!$B$221:$B$223,0))),'[26]Tabla Impacto'!$F$223&amp;"Por favor no seleccionar los criterios de impacto(Afectación Económica o presupuestal y Pérdida Reputacional)",J22)</f>
        <v xml:space="preserve">     El riesgo afecta la imagen de la entidad internamente, de conocimiento general, nivel interno, de junta dircetiva y accionistas y/o de provedores</v>
      </c>
      <c r="L22" s="439" t="str">
        <f>IF(OR(K22='[26]Tabla Impacto'!$C$11,K22='[26]Tabla Impacto'!$D$11),"Leve",IF(OR(K22='[26]Tabla Impacto'!$C$12,K22='[26]Tabla Impacto'!$D$12),"Menor",IF(OR(K22='[26]Tabla Impacto'!$C$13,K22='[26]Tabla Impacto'!$D$13),"Moderado",IF(OR(K22='[26]Tabla Impacto'!$C$14,K22='[26]Tabla Impacto'!$D$14),"Mayor",IF(OR(K22='[26]Tabla Impacto'!$C$15,K22='[26]Tabla Impacto'!$D$15),"Catastrófico","")))))</f>
        <v>Menor</v>
      </c>
      <c r="M22" s="441">
        <f>IF(L22="","",IF(L22="Leve",0.2,IF(L22="Menor",0.4,IF(L22="Moderado",0.6,IF(L22="Mayor",0.8,IF(L22="Catastrófico",1,))))))</f>
        <v>0.4</v>
      </c>
      <c r="N22" s="443"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Moderado</v>
      </c>
      <c r="O22" s="316">
        <v>1</v>
      </c>
      <c r="P22" s="315" t="s">
        <v>1120</v>
      </c>
      <c r="Q22" s="126" t="s">
        <v>1121</v>
      </c>
      <c r="R22" s="14" t="str">
        <f t="shared" si="0"/>
        <v>Probabilidad</v>
      </c>
      <c r="S22" s="15" t="s">
        <v>206</v>
      </c>
      <c r="T22" s="15" t="s">
        <v>64</v>
      </c>
      <c r="U22" s="16" t="str">
        <f t="shared" ref="U22" si="6">IF(AND(S22="Preventivo",T22="Automático"),"50%",IF(AND(S22="Preventivo",T22="Manual"),"40%",IF(AND(S22="Detectivo",T22="Automático"),"40%",IF(AND(S22="Detectivo",T22="Manual"),"30%",IF(AND(S22="Correctivo",T22="Automático"),"35%",IF(AND(S22="Correctivo",T22="Manual"),"25%",""))))))</f>
        <v>30%</v>
      </c>
      <c r="V22" s="15" t="s">
        <v>65</v>
      </c>
      <c r="W22" s="15" t="s">
        <v>167</v>
      </c>
      <c r="X22" s="15" t="s">
        <v>67</v>
      </c>
      <c r="Y22" s="317">
        <f>IFERROR(IF(R22="Probabilidad",(I22-(+I22*U22)),IF(R22="Impacto",I22,"")),"")</f>
        <v>0.28000000000000003</v>
      </c>
      <c r="Z22" s="18" t="str">
        <f t="shared" si="2"/>
        <v>Baja</v>
      </c>
      <c r="AA22" s="16">
        <f>+Y22</f>
        <v>0.28000000000000003</v>
      </c>
      <c r="AB22" s="18" t="str">
        <f t="shared" si="4"/>
        <v>Menor</v>
      </c>
      <c r="AC22" s="318">
        <f>IFERROR(IF(R22="Impacto",(M22-(+M22*U22)),IF(R22="Probabilidad",M22,"")),"")</f>
        <v>0.4</v>
      </c>
      <c r="AD22" s="19" t="str">
        <f t="shared" ref="AD22" si="7">IFERROR(IF(OR(AND(Z22="Muy Baja",AB22="Leve"),AND(Z22="Muy Baja",AB22="Menor"),AND(Z22="Baja",AB22="Leve")),"Bajo",IF(OR(AND(Z22="Muy baja",AB22="Moderado"),AND(Z22="Baja",AB22="Menor"),AND(Z22="Baja",AB22="Moderado"),AND(Z22="Media",AB22="Leve"),AND(Z22="Media",AB22="Menor"),AND(Z22="Media",AB22="Moderado"),AND(Z22="Alta",AB22="Leve"),AND(Z22="Alta",AB22="Menor")),"Moderado",IF(OR(AND(Z22="Muy Baja",AB22="Mayor"),AND(Z22="Baja",AB22="Mayor"),AND(Z22="Media",AB22="Mayor"),AND(Z22="Alta",AB22="Moderado"),AND(Z22="Alta",AB22="Mayor"),AND(Z22="Muy Alta",AB22="Leve"),AND(Z22="Muy Alta",AB22="Menor"),AND(Z22="Muy Alta",AB22="Moderado"),AND(Z22="Muy Alta",AB22="Mayor")),"Alto",IF(OR(AND(Z22="Muy Baja",AB22="Catastrófico"),AND(Z22="Baja",AB22="Catastrófico"),AND(Z22="Media",AB22="Catastrófico"),AND(Z22="Alta",AB22="Catastrófico"),AND(Z22="Muy Alta",AB22="Catastrófico")),"Extremo","")))),"")</f>
        <v>Moderado</v>
      </c>
      <c r="AE22" s="15" t="s">
        <v>180</v>
      </c>
      <c r="AF22" s="560"/>
      <c r="AG22" s="560"/>
      <c r="AH22" s="560"/>
      <c r="AI22" s="560"/>
      <c r="AJ22" s="560"/>
      <c r="AK22" s="560"/>
      <c r="AL22" s="2"/>
    </row>
    <row r="23" spans="1:38" ht="151.80000000000001" x14ac:dyDescent="0.3">
      <c r="A23" s="844"/>
      <c r="B23" s="448"/>
      <c r="C23" s="845"/>
      <c r="D23" s="845"/>
      <c r="E23" s="846"/>
      <c r="F23" s="448"/>
      <c r="G23" s="436"/>
      <c r="H23" s="440"/>
      <c r="I23" s="442"/>
      <c r="J23" s="594"/>
      <c r="K23" s="442"/>
      <c r="L23" s="440"/>
      <c r="M23" s="442"/>
      <c r="N23" s="444"/>
      <c r="O23" s="319">
        <v>2</v>
      </c>
      <c r="P23" s="126" t="s">
        <v>1122</v>
      </c>
      <c r="Q23" s="233" t="s">
        <v>1123</v>
      </c>
      <c r="R23" s="14" t="str">
        <f t="shared" si="0"/>
        <v>Probabilidad</v>
      </c>
      <c r="S23" s="15" t="s">
        <v>63</v>
      </c>
      <c r="T23" s="15" t="s">
        <v>64</v>
      </c>
      <c r="U23" s="16" t="str">
        <f>IF(AND(S23="Preventivo",T23="Automático"),"50%",IF(AND(S23="Preventivo",T23="Manual"),"40%",IF(AND(S23="Detectivo",T23="Automático"),"40%",IF(AND(S23="Detectivo",T23="Manual"),"30%",IF(AND(S23="Correctivo",T23="Automático"),"35%",IF(AND(S23="Correctivo",T23="Manual"),"25%",""))))))</f>
        <v>40%</v>
      </c>
      <c r="V23" s="15" t="s">
        <v>65</v>
      </c>
      <c r="W23" s="15" t="s">
        <v>66</v>
      </c>
      <c r="X23" s="15" t="s">
        <v>67</v>
      </c>
      <c r="Y23" s="317">
        <f>IFERROR(IF(R23="Probabilidad",(I22-(+I23*U23)),IF(R23="Impacto",I23,"")),"")</f>
        <v>0.4</v>
      </c>
      <c r="Z23" s="18" t="str">
        <f>IFERROR(IF(Y23="","",IF(Y23&lt;=0.2,"Muy Baja",IF(Y23&lt;=0.4,"Baja",IF(Y23&lt;=0.6,"Media",IF(Y23&lt;=0.8,"Alta","Muy Alta"))))),"")</f>
        <v>Baja</v>
      </c>
      <c r="AA23" s="16">
        <f>+Y23</f>
        <v>0.4</v>
      </c>
      <c r="AB23" s="18" t="str">
        <f>IFERROR(IF(AC23="","",IF(AC23&lt;=0.2,"Leve",IF(AC23&lt;=0.4,"Menor",IF(AC23&lt;=0.6,"Moderado",IF(AC23&lt;=0.8,"Mayor","Catastrófico"))))),"")</f>
        <v>Menor</v>
      </c>
      <c r="AC23" s="318">
        <f>IFERROR(IF(R23="Impacto",(U23-(+R22*AC22)),IF(R23="Probabilidad",M22,"")),"")</f>
        <v>0.4</v>
      </c>
      <c r="AD23" s="19" t="str">
        <f>IFERROR(IF(OR(AND(Z23="Muy Baja",AB23="Leve"),AND(Z23="Muy Baja",AB23="Menor"),AND(Z23="Baja",AB23="Leve")),"Bajo",IF(OR(AND(Z23="Muy baja",AB23="Moderado"),AND(Z23="Baja",AB23="Menor"),AND(Z23="Baja",AB23="Moderado"),AND(Z23="Media",AB23="Leve"),AND(Z23="Media",AB23="Menor"),AND(Z23="Media",AB23="Moderado"),AND(Z23="Alta",AB23="Leve"),AND(Z23="Alta",AB23="Menor")),"Moderado",IF(OR(AND(Z23="Muy Baja",AB23="Mayor"),AND(Z23="Baja",AB23="Mayor"),AND(Z23="Media",AB23="Mayor"),AND(Z23="Alta",AB23="Moderado"),AND(Z23="Alta",AB23="Mayor"),AND(Z23="Muy Alta",AB23="Leve"),AND(Z23="Muy Alta",AB23="Menor"),AND(Z23="Muy Alta",AB23="Moderado"),AND(Z23="Muy Alta",AB23="Mayor")),"Alto",IF(OR(AND(Z23="Muy Baja",AB23="Catastrófico"),AND(Z23="Baja",AB23="Catastrófico"),AND(Z23="Media",AB23="Catastrófico"),AND(Z23="Alta",AB23="Catastrófico"),AND(Z23="Muy Alta",AB23="Catastrófico")),"Extremo","")))),"")</f>
        <v>Moderado</v>
      </c>
      <c r="AE23" s="15" t="s">
        <v>68</v>
      </c>
      <c r="AF23" s="448"/>
      <c r="AG23" s="448"/>
      <c r="AH23" s="448"/>
      <c r="AI23" s="448"/>
      <c r="AJ23" s="448"/>
      <c r="AK23" s="448"/>
      <c r="AL23" s="2"/>
    </row>
    <row r="24" spans="1:38" ht="52.95" customHeight="1" x14ac:dyDescent="0.3">
      <c r="A24" s="797">
        <v>5</v>
      </c>
      <c r="B24" s="447" t="s">
        <v>55</v>
      </c>
      <c r="C24" s="423" t="s">
        <v>1124</v>
      </c>
      <c r="D24" s="423" t="s">
        <v>1125</v>
      </c>
      <c r="E24" s="424" t="s">
        <v>1126</v>
      </c>
      <c r="F24" s="447" t="s">
        <v>234</v>
      </c>
      <c r="G24" s="425">
        <v>24</v>
      </c>
      <c r="H24" s="426" t="str">
        <f>IF(G24&lt;=0,"",IF(G24&lt;=2,"Muy Baja",IF(G24&lt;=24,"Baja",IF(G24&lt;=500,"Media",IF(G24&lt;=5000,"Alta","Muy Alta")))))</f>
        <v>Baja</v>
      </c>
      <c r="I24" s="437">
        <f>IF(H24="","",IF(H24="Muy Baja",0.2,IF(H24="Baja",0.4,IF(H24="Media",0.6,IF(H24="Alta",0.8,IF(H24="Muy Alta",1,))))))</f>
        <v>0.4</v>
      </c>
      <c r="J24" s="438" t="s">
        <v>113</v>
      </c>
      <c r="K24" s="441" t="str">
        <f>IF(NOT(ISERROR(MATCH(J24,'[26]Tabla Impacto'!$B$221:$B$223,0))),'[26]Tabla Impacto'!$F$223&amp;"Por favor no seleccionar los criterios de impacto(Afectación Económica o presupuestal y Pérdida Reputacional)",J24)</f>
        <v xml:space="preserve">     Entre 10 y 50 SMLMV </v>
      </c>
      <c r="L24" s="426" t="str">
        <f>IF(OR(K24='[26]Tabla Impacto'!$C$11,K24='[26]Tabla Impacto'!$D$11),"Leve",IF(OR(K24='[26]Tabla Impacto'!$C$12,K24='[26]Tabla Impacto'!$D$12),"Menor",IF(OR(K24='[26]Tabla Impacto'!$C$13,K24='[26]Tabla Impacto'!$D$13),"Moderado",IF(OR(K24='[26]Tabla Impacto'!$C$14,K24='[26]Tabla Impacto'!$D$14),"Mayor",IF(OR(K24='[26]Tabla Impacto'!$C$15,K24='[26]Tabla Impacto'!$D$15),"Catastrófico","")))))</f>
        <v>Menor</v>
      </c>
      <c r="M24" s="437">
        <f>IF(L24="","",IF(L24="Leve",0.2,IF(L24="Menor",0.4,IF(L24="Moderado",0.6,IF(L24="Mayor",0.8,IF(L24="Catastrófico",1,))))))</f>
        <v>0.4</v>
      </c>
      <c r="N24" s="455" t="str">
        <f>IF(OR(AND(H24="Muy Baja",L24="Leve"),AND(H24="Muy Baja",L24="Menor"),AND(H24="Baja",L24="Leve")),"Bajo",IF(OR(AND(H24="Muy baja",L24="Moderado"),AND(H24="Baja",L24="Menor"),AND(H24="Baja",L24="Moderado"),AND(H24="Media",L24="Leve"),AND(H24="Media",L24="Menor"),AND(H24="Media",L24="Moderado"),AND(H24="Alta",L24="Leve"),AND(H24="Alta",L24="Menor")),"Moderado",IF(OR(AND(H24="Muy Baja",L24="Mayor"),AND(H24="Baja",L24="Mayor"),AND(H24="Media",L24="Mayor"),AND(H24="Alta",L24="Moderado"),AND(H24="Alta",L24="Mayor"),AND(H24="Muy Alta",L24="Leve"),AND(H24="Muy Alta",L24="Menor"),AND(H24="Muy Alta",L24="Moderado"),AND(H24="Muy Alta",L24="Mayor")),"Alto",IF(OR(AND(H24="Muy Baja",L24="Catastrófico"),AND(H24="Baja",L24="Catastrófico"),AND(H24="Media",L24="Catastrófico"),AND(H24="Alta",L24="Catastrófico"),AND(H24="Muy Alta",L24="Catastrófico")),"Extremo",""))))</f>
        <v>Moderado</v>
      </c>
      <c r="O24" s="797">
        <v>1</v>
      </c>
      <c r="P24" s="801" t="s">
        <v>1127</v>
      </c>
      <c r="Q24" s="801" t="s">
        <v>1116</v>
      </c>
      <c r="R24" s="803" t="str">
        <f t="shared" si="0"/>
        <v>Probabilidad</v>
      </c>
      <c r="S24" s="795" t="s">
        <v>206</v>
      </c>
      <c r="T24" s="795" t="s">
        <v>64</v>
      </c>
      <c r="U24" s="791" t="str">
        <f>IF(AND(S24="Preventivo",T24="Automático"),"50%",IF(AND(S24="Preventivo",T24="Manual"),"40%",IF(AND(S24="Detectivo",T24="Automático"),"40%",IF(AND(S24="Detectivo",T24="Manual"),"30%",IF(AND(S24="Correctivo",T24="Automático"),"35%",IF(AND(S24="Correctivo",T24="Manual"),"25%",""))))))</f>
        <v>30%</v>
      </c>
      <c r="V24" s="795" t="s">
        <v>65</v>
      </c>
      <c r="W24" s="795" t="s">
        <v>167</v>
      </c>
      <c r="X24" s="795" t="s">
        <v>67</v>
      </c>
      <c r="Y24" s="840">
        <f>IFERROR(IF(R24="Probabilidad",(I24-(+I24*U24)),IF(R24="Impacto",I24,"")),"")</f>
        <v>0.28000000000000003</v>
      </c>
      <c r="Z24" s="789" t="str">
        <f>IFERROR(IF(Y24="","",IF(Y24&lt;=0.2,"Muy Baja",IF(Y24&lt;=0.4,"Baja",IF(Y24&lt;=0.6,"Media",IF(Y24&lt;=0.8,"Alta","Muy Alta"))))),"")</f>
        <v>Baja</v>
      </c>
      <c r="AA24" s="791">
        <f>+Y24</f>
        <v>0.28000000000000003</v>
      </c>
      <c r="AB24" s="789" t="str">
        <f>IFERROR(IF(AC24="","",IF(AC24&lt;=0.2,"Leve",IF(AC24&lt;=0.4,"Menor",IF(AC24&lt;=0.6,"Moderado",IF(AC24&lt;=0.8,"Mayor","Catastrófico"))))),"")</f>
        <v>Menor</v>
      </c>
      <c r="AC24" s="791">
        <f>IFERROR(IF(R24="Impacto",(M24-(+M24*U24)),IF(R24="Probabilidad",M24,"")),"")</f>
        <v>0.4</v>
      </c>
      <c r="AD24" s="793" t="str">
        <f>IFERROR(IF(OR(AND(Z24="Muy Baja",AB24="Leve"),AND(Z24="Muy Baja",AB24="Menor"),AND(Z24="Baja",AB24="Leve")),"Bajo",IF(OR(AND(Z24="Muy baja",AB24="Moderado"),AND(Z24="Baja",AB24="Menor"),AND(Z24="Baja",AB24="Moderado"),AND(Z24="Media",AB24="Leve"),AND(Z24="Media",AB24="Menor"),AND(Z24="Media",AB24="Moderado"),AND(Z24="Alta",AB24="Leve"),AND(Z24="Alta",AB24="Menor")),"Moderado",IF(OR(AND(Z24="Muy Baja",AB24="Mayor"),AND(Z24="Baja",AB24="Mayor"),AND(Z24="Media",AB24="Mayor"),AND(Z24="Alta",AB24="Moderado"),AND(Z24="Alta",AB24="Mayor"),AND(Z24="Muy Alta",AB24="Leve"),AND(Z24="Muy Alta",AB24="Menor"),AND(Z24="Muy Alta",AB24="Moderado"),AND(Z24="Muy Alta",AB24="Mayor")),"Alto",IF(OR(AND(Z24="Muy Baja",AB24="Catastrófico"),AND(Z24="Baja",AB24="Catastrófico"),AND(Z24="Media",AB24="Catastrófico"),AND(Z24="Alta",AB24="Catastrófico"),AND(Z24="Muy Alta",AB24="Catastrófico")),"Extremo","")))),"")</f>
        <v>Moderado</v>
      </c>
      <c r="AE24" s="795" t="s">
        <v>180</v>
      </c>
      <c r="AF24" s="597"/>
      <c r="AG24" s="597"/>
      <c r="AH24" s="597"/>
      <c r="AI24" s="597"/>
      <c r="AJ24" s="597"/>
      <c r="AK24" s="597"/>
      <c r="AL24" s="2"/>
    </row>
    <row r="25" spans="1:38" ht="63.6" customHeight="1" x14ac:dyDescent="0.3">
      <c r="A25" s="798"/>
      <c r="B25" s="448"/>
      <c r="C25" s="423"/>
      <c r="D25" s="423"/>
      <c r="E25" s="424"/>
      <c r="F25" s="448"/>
      <c r="G25" s="425"/>
      <c r="H25" s="426"/>
      <c r="I25" s="437"/>
      <c r="J25" s="438"/>
      <c r="K25" s="442"/>
      <c r="L25" s="426"/>
      <c r="M25" s="437"/>
      <c r="N25" s="455"/>
      <c r="O25" s="798"/>
      <c r="P25" s="802"/>
      <c r="Q25" s="802"/>
      <c r="R25" s="804"/>
      <c r="S25" s="796"/>
      <c r="T25" s="796"/>
      <c r="U25" s="792"/>
      <c r="V25" s="796"/>
      <c r="W25" s="796"/>
      <c r="X25" s="796"/>
      <c r="Y25" s="841"/>
      <c r="Z25" s="790"/>
      <c r="AA25" s="792"/>
      <c r="AB25" s="790"/>
      <c r="AC25" s="792"/>
      <c r="AD25" s="794"/>
      <c r="AE25" s="796"/>
      <c r="AF25" s="598"/>
      <c r="AG25" s="598"/>
      <c r="AH25" s="598"/>
      <c r="AI25" s="598"/>
      <c r="AJ25" s="598"/>
      <c r="AK25" s="598"/>
      <c r="AL25" s="2"/>
    </row>
    <row r="26" spans="1:38" ht="16.2" customHeight="1" x14ac:dyDescent="0.3">
      <c r="B26" s="39" t="s">
        <v>133</v>
      </c>
    </row>
    <row r="27" spans="1:38" ht="16.2" customHeight="1" x14ac:dyDescent="0.3">
      <c r="A27" s="37"/>
      <c r="B27" s="37"/>
      <c r="C27" s="37"/>
      <c r="D27" s="37"/>
      <c r="F27" s="38"/>
    </row>
    <row r="28" spans="1:38" ht="16.2" customHeight="1" x14ac:dyDescent="0.3">
      <c r="A28" s="37"/>
      <c r="B28" s="37"/>
      <c r="C28" s="88" t="s">
        <v>226</v>
      </c>
      <c r="D28" s="89"/>
      <c r="E28" s="391" t="s">
        <v>26</v>
      </c>
      <c r="F28" s="38"/>
    </row>
    <row r="29" spans="1:38" ht="16.2" customHeight="1" x14ac:dyDescent="0.3">
      <c r="A29" s="37"/>
      <c r="B29" s="37"/>
      <c r="C29" s="89" t="s">
        <v>227</v>
      </c>
      <c r="D29" s="89"/>
      <c r="E29" s="391"/>
      <c r="F29" s="38"/>
    </row>
    <row r="30" spans="1:38" ht="16.2" customHeight="1" x14ac:dyDescent="0.3">
      <c r="A30" s="37"/>
      <c r="B30" s="37"/>
      <c r="C30" s="89" t="s">
        <v>89</v>
      </c>
      <c r="D30" s="89"/>
      <c r="E30" s="89" t="s">
        <v>59</v>
      </c>
      <c r="F30" s="38"/>
    </row>
    <row r="31" spans="1:38" ht="16.2" customHeight="1" x14ac:dyDescent="0.3">
      <c r="A31" s="37"/>
      <c r="B31" s="37"/>
      <c r="C31" s="89" t="s">
        <v>55</v>
      </c>
      <c r="D31" s="89"/>
      <c r="E31" s="89" t="s">
        <v>131</v>
      </c>
      <c r="F31" s="38"/>
    </row>
    <row r="32" spans="1:38" x14ac:dyDescent="0.3">
      <c r="A32" s="37"/>
      <c r="B32" s="37"/>
      <c r="C32" s="89" t="s">
        <v>168</v>
      </c>
      <c r="D32" s="89"/>
      <c r="E32" s="89" t="s">
        <v>80</v>
      </c>
      <c r="F32" s="38"/>
    </row>
    <row r="33" spans="1:38" x14ac:dyDescent="0.3">
      <c r="A33" s="37"/>
      <c r="B33" s="37"/>
      <c r="C33" s="89" t="s">
        <v>228</v>
      </c>
      <c r="D33" s="89"/>
      <c r="E33" s="89" t="s">
        <v>229</v>
      </c>
      <c r="F33" s="38"/>
    </row>
    <row r="34" spans="1:38" x14ac:dyDescent="0.3">
      <c r="A34" s="37"/>
      <c r="B34" s="37"/>
      <c r="C34" s="89" t="s">
        <v>230</v>
      </c>
      <c r="D34" s="89"/>
      <c r="E34" s="89" t="s">
        <v>231</v>
      </c>
      <c r="F34" s="38"/>
    </row>
    <row r="35" spans="1:38" x14ac:dyDescent="0.3">
      <c r="A35" s="37"/>
      <c r="B35" s="37"/>
      <c r="C35" s="89"/>
      <c r="D35" s="89"/>
      <c r="E35" s="89" t="s">
        <v>197</v>
      </c>
      <c r="F35" s="38"/>
    </row>
    <row r="36" spans="1:38" x14ac:dyDescent="0.3">
      <c r="A36" s="37"/>
      <c r="B36" s="37"/>
      <c r="C36" s="89"/>
      <c r="D36" s="89"/>
      <c r="E36" s="89" t="s">
        <v>154</v>
      </c>
      <c r="F36" s="38"/>
    </row>
    <row r="37" spans="1:38" x14ac:dyDescent="0.3">
      <c r="A37" s="37"/>
      <c r="B37" s="37"/>
      <c r="C37" s="89"/>
      <c r="D37" s="89"/>
      <c r="E37" s="89" t="s">
        <v>232</v>
      </c>
      <c r="F37" s="38"/>
    </row>
    <row r="38" spans="1:38" ht="15" thickBot="1" x14ac:dyDescent="0.35">
      <c r="A38" s="37"/>
      <c r="B38" s="37"/>
      <c r="C38" s="89"/>
      <c r="D38" s="89"/>
      <c r="E38" s="90" t="s">
        <v>233</v>
      </c>
      <c r="F38" s="38"/>
    </row>
    <row r="39" spans="1:38" ht="15" thickBot="1" x14ac:dyDescent="0.35">
      <c r="A39" s="37"/>
      <c r="B39" s="37"/>
      <c r="C39" s="37"/>
      <c r="D39" s="37"/>
      <c r="E39" s="91" t="s">
        <v>234</v>
      </c>
      <c r="F39" s="38"/>
    </row>
    <row r="40" spans="1:38" x14ac:dyDescent="0.3">
      <c r="A40" s="37"/>
      <c r="B40" s="37"/>
      <c r="C40" s="37"/>
      <c r="D40" s="37"/>
      <c r="F40" s="38"/>
    </row>
    <row r="41" spans="1:38" x14ac:dyDescent="0.3">
      <c r="A41" s="37"/>
      <c r="B41" s="37"/>
      <c r="C41" s="37"/>
      <c r="D41" s="37"/>
      <c r="F41" s="38"/>
    </row>
    <row r="42" spans="1:38" ht="18" x14ac:dyDescent="0.3">
      <c r="A42" s="832" t="s">
        <v>1282</v>
      </c>
      <c r="B42" s="833"/>
      <c r="C42" s="833"/>
      <c r="D42" s="833"/>
      <c r="E42" s="833"/>
      <c r="F42" s="833"/>
      <c r="G42" s="833"/>
      <c r="H42" s="833"/>
      <c r="I42" s="833"/>
      <c r="J42" s="833"/>
      <c r="K42" s="833"/>
      <c r="L42" s="833"/>
      <c r="M42" s="833"/>
      <c r="N42" s="833"/>
      <c r="O42" s="833"/>
      <c r="P42" s="833"/>
      <c r="Q42" s="833"/>
      <c r="R42" s="833"/>
      <c r="S42" s="833"/>
      <c r="T42" s="833"/>
      <c r="U42" s="833"/>
      <c r="V42" s="833"/>
      <c r="W42" s="833"/>
      <c r="X42" s="833"/>
      <c r="Y42" s="833"/>
      <c r="Z42" s="833"/>
      <c r="AA42" s="833"/>
      <c r="AB42" s="833"/>
      <c r="AC42" s="833"/>
      <c r="AD42" s="833"/>
      <c r="AE42" s="833"/>
      <c r="AF42" s="833"/>
      <c r="AG42" s="833"/>
      <c r="AH42" s="833"/>
      <c r="AI42" s="833"/>
      <c r="AJ42" s="833"/>
      <c r="AK42" s="833"/>
    </row>
    <row r="43" spans="1:38" ht="24.75" customHeight="1" x14ac:dyDescent="0.3">
      <c r="A43" s="475"/>
      <c r="B43" s="475"/>
      <c r="C43" s="475"/>
      <c r="D43" s="475"/>
      <c r="E43" s="396" t="s">
        <v>185</v>
      </c>
      <c r="F43" s="396"/>
      <c r="G43" s="396"/>
      <c r="H43" s="396"/>
      <c r="I43" s="396"/>
      <c r="J43" s="396"/>
      <c r="K43" s="396"/>
      <c r="L43" s="396"/>
      <c r="M43" s="396"/>
      <c r="N43" s="396"/>
      <c r="O43" s="396"/>
      <c r="P43" s="396"/>
      <c r="Q43" s="396"/>
      <c r="R43" s="396"/>
      <c r="S43" s="396"/>
      <c r="T43" s="396"/>
      <c r="U43" s="396"/>
      <c r="V43" s="396"/>
      <c r="W43" s="396"/>
      <c r="X43" s="396"/>
      <c r="Y43" s="396"/>
      <c r="Z43" s="396"/>
      <c r="AA43" s="396"/>
      <c r="AB43" s="396"/>
      <c r="AC43" s="396"/>
      <c r="AD43" s="396"/>
      <c r="AE43" s="396"/>
      <c r="AF43" s="396"/>
      <c r="AG43" s="396"/>
      <c r="AH43" s="511" t="s">
        <v>186</v>
      </c>
      <c r="AI43" s="511"/>
      <c r="AJ43" s="511"/>
      <c r="AK43" s="511"/>
      <c r="AL43" s="83"/>
    </row>
    <row r="44" spans="1:38" ht="26.25" customHeight="1" x14ac:dyDescent="0.3">
      <c r="A44" s="475"/>
      <c r="B44" s="475"/>
      <c r="C44" s="475"/>
      <c r="D44" s="475"/>
      <c r="E44" s="396" t="s">
        <v>187</v>
      </c>
      <c r="F44" s="396"/>
      <c r="G44" s="396"/>
      <c r="H44" s="396"/>
      <c r="I44" s="396"/>
      <c r="J44" s="396"/>
      <c r="K44" s="396"/>
      <c r="L44" s="396"/>
      <c r="M44" s="396"/>
      <c r="N44" s="396"/>
      <c r="O44" s="396"/>
      <c r="P44" s="396"/>
      <c r="Q44" s="396"/>
      <c r="R44" s="396"/>
      <c r="S44" s="396"/>
      <c r="T44" s="396"/>
      <c r="U44" s="396"/>
      <c r="V44" s="396"/>
      <c r="W44" s="396"/>
      <c r="X44" s="396"/>
      <c r="Y44" s="396"/>
      <c r="Z44" s="396"/>
      <c r="AA44" s="396"/>
      <c r="AB44" s="396"/>
      <c r="AC44" s="396"/>
      <c r="AD44" s="396"/>
      <c r="AE44" s="396"/>
      <c r="AF44" s="396"/>
      <c r="AG44" s="396"/>
      <c r="AH44" s="511" t="s">
        <v>188</v>
      </c>
      <c r="AI44" s="511"/>
      <c r="AJ44" s="511"/>
      <c r="AK44" s="511"/>
      <c r="AL44" s="83"/>
    </row>
    <row r="45" spans="1:38" ht="27.6" customHeight="1" x14ac:dyDescent="0.3">
      <c r="A45" s="475"/>
      <c r="B45" s="475"/>
      <c r="C45" s="475"/>
      <c r="D45" s="475"/>
      <c r="E45" s="396"/>
      <c r="F45" s="396"/>
      <c r="G45" s="396"/>
      <c r="H45" s="396"/>
      <c r="I45" s="396"/>
      <c r="J45" s="396"/>
      <c r="K45" s="396"/>
      <c r="L45" s="396"/>
      <c r="M45" s="396"/>
      <c r="N45" s="396"/>
      <c r="O45" s="396"/>
      <c r="P45" s="396"/>
      <c r="Q45" s="396"/>
      <c r="R45" s="396"/>
      <c r="S45" s="396"/>
      <c r="T45" s="396"/>
      <c r="U45" s="396"/>
      <c r="V45" s="396"/>
      <c r="W45" s="396"/>
      <c r="X45" s="396"/>
      <c r="Y45" s="396"/>
      <c r="Z45" s="396"/>
      <c r="AA45" s="396"/>
      <c r="AB45" s="396"/>
      <c r="AC45" s="396"/>
      <c r="AD45" s="396"/>
      <c r="AE45" s="396"/>
      <c r="AF45" s="396"/>
      <c r="AG45" s="396"/>
      <c r="AH45" s="511" t="s">
        <v>189</v>
      </c>
      <c r="AI45" s="511"/>
      <c r="AJ45" s="511"/>
      <c r="AK45" s="511"/>
      <c r="AL45" s="83"/>
    </row>
    <row r="46" spans="1:38" x14ac:dyDescent="0.3">
      <c r="A46" s="50"/>
      <c r="B46" s="51"/>
      <c r="C46" s="50"/>
      <c r="D46" s="50"/>
      <c r="E46" s="52"/>
      <c r="F46" s="53"/>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row>
    <row r="47" spans="1:38" ht="23.4" x14ac:dyDescent="0.3">
      <c r="A47" s="520" t="s">
        <v>8</v>
      </c>
      <c r="B47" s="520"/>
      <c r="C47" s="538" t="s">
        <v>1096</v>
      </c>
      <c r="D47" s="538"/>
      <c r="E47" s="538"/>
      <c r="F47" s="538"/>
      <c r="G47" s="538"/>
      <c r="H47" s="520" t="s">
        <v>10</v>
      </c>
      <c r="I47" s="520"/>
      <c r="J47" s="538" t="s">
        <v>1283</v>
      </c>
      <c r="K47" s="538"/>
      <c r="L47" s="538"/>
      <c r="M47" s="538"/>
      <c r="N47" s="538"/>
      <c r="O47" s="520" t="s">
        <v>12</v>
      </c>
      <c r="P47" s="520"/>
      <c r="Q47" s="837" t="s">
        <v>136</v>
      </c>
      <c r="R47" s="838"/>
      <c r="S47" s="838"/>
      <c r="T47" s="838"/>
      <c r="U47" s="838"/>
      <c r="V47" s="838"/>
      <c r="W47" s="838"/>
      <c r="X47" s="838"/>
      <c r="Y47" s="838"/>
      <c r="Z47" s="838"/>
      <c r="AA47" s="838"/>
      <c r="AB47" s="838"/>
      <c r="AC47" s="838"/>
      <c r="AD47" s="838"/>
      <c r="AE47" s="839"/>
      <c r="AF47" s="55" t="s">
        <v>14</v>
      </c>
      <c r="AG47" s="836" t="s">
        <v>137</v>
      </c>
      <c r="AH47" s="836"/>
      <c r="AI47" s="836"/>
      <c r="AJ47" s="836"/>
      <c r="AK47" s="836"/>
      <c r="AL47" s="52"/>
    </row>
    <row r="48" spans="1:38" x14ac:dyDescent="0.3">
      <c r="A48" s="514" t="s">
        <v>16</v>
      </c>
      <c r="B48" s="514"/>
      <c r="C48" s="514"/>
      <c r="D48" s="514"/>
      <c r="E48" s="514"/>
      <c r="F48" s="514"/>
      <c r="G48" s="514"/>
      <c r="H48" s="498" t="s">
        <v>17</v>
      </c>
      <c r="I48" s="498"/>
      <c r="J48" s="498"/>
      <c r="K48" s="498"/>
      <c r="L48" s="498"/>
      <c r="M48" s="498"/>
      <c r="N48" s="498"/>
      <c r="O48" s="517" t="s">
        <v>18</v>
      </c>
      <c r="P48" s="517"/>
      <c r="Q48" s="517"/>
      <c r="R48" s="517"/>
      <c r="S48" s="517"/>
      <c r="T48" s="517"/>
      <c r="U48" s="517"/>
      <c r="V48" s="517"/>
      <c r="W48" s="517"/>
      <c r="X48" s="517"/>
      <c r="Y48" s="518" t="s">
        <v>19</v>
      </c>
      <c r="Z48" s="518"/>
      <c r="AA48" s="518"/>
      <c r="AB48" s="518"/>
      <c r="AC48" s="518"/>
      <c r="AD48" s="518"/>
      <c r="AE48" s="518"/>
      <c r="AF48" s="519" t="s">
        <v>20</v>
      </c>
      <c r="AG48" s="519"/>
      <c r="AH48" s="519"/>
      <c r="AI48" s="519"/>
      <c r="AJ48" s="519"/>
      <c r="AK48" s="519"/>
      <c r="AL48" s="52"/>
    </row>
    <row r="49" spans="1:38" x14ac:dyDescent="0.3">
      <c r="A49" s="513" t="s">
        <v>21</v>
      </c>
      <c r="B49" s="514" t="s">
        <v>22</v>
      </c>
      <c r="C49" s="509" t="s">
        <v>23</v>
      </c>
      <c r="D49" s="509" t="s">
        <v>24</v>
      </c>
      <c r="E49" s="514" t="s">
        <v>25</v>
      </c>
      <c r="F49" s="509" t="s">
        <v>26</v>
      </c>
      <c r="G49" s="509" t="s">
        <v>27</v>
      </c>
      <c r="H49" s="500" t="s">
        <v>28</v>
      </c>
      <c r="I49" s="498" t="s">
        <v>29</v>
      </c>
      <c r="J49" s="500" t="s">
        <v>30</v>
      </c>
      <c r="K49" s="500" t="s">
        <v>31</v>
      </c>
      <c r="L49" s="500" t="s">
        <v>32</v>
      </c>
      <c r="M49" s="498" t="s">
        <v>29</v>
      </c>
      <c r="N49" s="500" t="s">
        <v>33</v>
      </c>
      <c r="O49" s="505" t="s">
        <v>34</v>
      </c>
      <c r="P49" s="496" t="s">
        <v>35</v>
      </c>
      <c r="Q49" s="507" t="s">
        <v>36</v>
      </c>
      <c r="R49" s="496" t="s">
        <v>37</v>
      </c>
      <c r="S49" s="496" t="s">
        <v>38</v>
      </c>
      <c r="T49" s="496"/>
      <c r="U49" s="496"/>
      <c r="V49" s="496"/>
      <c r="W49" s="496"/>
      <c r="X49" s="496"/>
      <c r="Y49" s="495" t="s">
        <v>39</v>
      </c>
      <c r="Z49" s="495" t="s">
        <v>40</v>
      </c>
      <c r="AA49" s="495" t="s">
        <v>29</v>
      </c>
      <c r="AB49" s="495" t="s">
        <v>41</v>
      </c>
      <c r="AC49" s="495" t="s">
        <v>29</v>
      </c>
      <c r="AD49" s="495" t="s">
        <v>42</v>
      </c>
      <c r="AE49" s="495" t="s">
        <v>43</v>
      </c>
      <c r="AF49" s="494" t="s">
        <v>20</v>
      </c>
      <c r="AG49" s="494" t="s">
        <v>44</v>
      </c>
      <c r="AH49" s="494" t="s">
        <v>45</v>
      </c>
      <c r="AI49" s="494" t="s">
        <v>46</v>
      </c>
      <c r="AJ49" s="494" t="s">
        <v>47</v>
      </c>
      <c r="AK49" s="494" t="s">
        <v>48</v>
      </c>
      <c r="AL49" s="52"/>
    </row>
    <row r="50" spans="1:38" ht="69.599999999999994" x14ac:dyDescent="0.3">
      <c r="A50" s="513"/>
      <c r="B50" s="515"/>
      <c r="C50" s="510"/>
      <c r="D50" s="510"/>
      <c r="E50" s="515"/>
      <c r="F50" s="510"/>
      <c r="G50" s="510"/>
      <c r="H50" s="501"/>
      <c r="I50" s="499"/>
      <c r="J50" s="501"/>
      <c r="K50" s="501"/>
      <c r="L50" s="499"/>
      <c r="M50" s="499"/>
      <c r="N50" s="501"/>
      <c r="O50" s="506"/>
      <c r="P50" s="496"/>
      <c r="Q50" s="508"/>
      <c r="R50" s="496"/>
      <c r="S50" s="56" t="s">
        <v>49</v>
      </c>
      <c r="T50" s="56" t="s">
        <v>50</v>
      </c>
      <c r="U50" s="56" t="s">
        <v>51</v>
      </c>
      <c r="V50" s="56" t="s">
        <v>52</v>
      </c>
      <c r="W50" s="56" t="s">
        <v>53</v>
      </c>
      <c r="X50" s="56" t="s">
        <v>54</v>
      </c>
      <c r="Y50" s="495"/>
      <c r="Z50" s="495"/>
      <c r="AA50" s="495"/>
      <c r="AB50" s="495"/>
      <c r="AC50" s="495"/>
      <c r="AD50" s="495"/>
      <c r="AE50" s="495"/>
      <c r="AF50" s="494"/>
      <c r="AG50" s="494"/>
      <c r="AH50" s="494"/>
      <c r="AI50" s="494"/>
      <c r="AJ50" s="494"/>
      <c r="AK50" s="494"/>
      <c r="AL50" s="103"/>
    </row>
    <row r="51" spans="1:38" ht="144" x14ac:dyDescent="0.3">
      <c r="A51" s="475">
        <v>1</v>
      </c>
      <c r="B51" s="476" t="s">
        <v>227</v>
      </c>
      <c r="C51" s="567" t="s">
        <v>1128</v>
      </c>
      <c r="D51" s="567" t="s">
        <v>1129</v>
      </c>
      <c r="E51" s="568" t="s">
        <v>1130</v>
      </c>
      <c r="F51" s="476" t="s">
        <v>154</v>
      </c>
      <c r="G51" s="474">
        <v>6</v>
      </c>
      <c r="H51" s="473" t="str">
        <f>IF(G51&lt;=0,"",IF(G51&lt;=2,"Muy Baja",IF(G51&lt;=24,"Baja",IF(G51&lt;=500,"Media",IF(G51&lt;=5000,"Alta","Muy Alta")))))</f>
        <v>Baja</v>
      </c>
      <c r="I51" s="470">
        <f>IF(H51="","",IF(H51="Muy Baja",0.2,IF(H51="Baja",0.4,IF(H51="Media",0.6,IF(H51="Alta",0.8,IF(H51="Muy Alta",1,))))))</f>
        <v>0.4</v>
      </c>
      <c r="J51" s="479" t="s">
        <v>376</v>
      </c>
      <c r="K51" s="470" t="str">
        <f>IF(NOT(ISERROR(MATCH(J51,'[27]Tabla Impacto'!$B$221:$B$223,0))),'[27]Tabla Impacto'!$F$223&amp;"Por favor no seleccionar los criterios de impacto(Afectación Económica o presupuestal y Pérdida Reputacional)",J51)</f>
        <v xml:space="preserve">     El riesgo afecta la imagen de la entidad internamente, de conocimiento general, nivel interno, de junta dircetiva y accionistas y/o de provedores</v>
      </c>
      <c r="L51" s="485" t="str">
        <f>IF(OR(K51='[27]Tabla Impacto'!$C$11,K51='[27]Tabla Impacto'!$D$11),"Leve",IF(OR(K51='[27]Tabla Impacto'!$C$12,K51='[27]Tabla Impacto'!$D$12),"Menor",IF(OR(K51='[27]Tabla Impacto'!$C$13,K51='[27]Tabla Impacto'!$D$13),"Moderado",IF(OR(K51='[27]Tabla Impacto'!$C$14,K51='[27]Tabla Impacto'!$D$14),"Mayor",IF(OR(K51='[27]Tabla Impacto'!$C$15,K51='[27]Tabla Impacto'!$D$15),"Catastrófico","")))))</f>
        <v>Menor</v>
      </c>
      <c r="M51" s="483">
        <f>IF(L51="","",IF(L51="Leve",0.2,IF(L51="Menor",0.4,IF(L51="Moderado",0.6,IF(L51="Mayor",0.8,IF(L51="Catastrófico",1,))))))</f>
        <v>0.4</v>
      </c>
      <c r="N51" s="484" t="str">
        <f>IF(OR(AND(H51="Muy Baja",L51="Leve"),AND(H51="Muy Baja",L51="Menor"),AND(H51="Baja",L51="Leve")),"Bajo",IF(OR(AND(H51="Muy baja",L51="Moderado"),AND(H51="Baja",L51="Menor"),AND(H51="Baja",L51="Moderado"),AND(H51="Media",L51="Leve"),AND(H51="Media",L51="Menor"),AND(H51="Media",L51="Moderado"),AND(H51="Alta",L51="Leve"),AND(H51="Alta",L51="Menor")),"Moderado",IF(OR(AND(H51="Muy Baja",L51="Mayor"),AND(H51="Baja",L51="Mayor"),AND(H51="Media",L51="Mayor"),AND(H51="Alta",L51="Moderado"),AND(H51="Alta",L51="Mayor"),AND(H51="Muy Alta",L51="Leve"),AND(H51="Muy Alta",L51="Menor"),AND(H51="Muy Alta",L51="Moderado"),AND(H51="Muy Alta",L51="Mayor")),"Alto",IF(OR(AND(H51="Muy Baja",L51="Catastrófico"),AND(H51="Baja",L51="Catastrófico"),AND(H51="Media",L51="Catastrófico"),AND(H51="Alta",L51="Catastrófico"),AND(H51="Muy Alta",L51="Catastrófico")),"Extremo",""))))</f>
        <v>Moderado</v>
      </c>
      <c r="O51" s="57">
        <v>1</v>
      </c>
      <c r="P51" s="320" t="s">
        <v>1131</v>
      </c>
      <c r="Q51" s="320" t="s">
        <v>1132</v>
      </c>
      <c r="R51" s="60" t="str">
        <f t="shared" ref="R51:R58" si="8">IF(OR(S51="Preventivo",S51="Detectivo"),"Probabilidad",IF(S51="Correctivo","Impacto",""))</f>
        <v>Probabilidad</v>
      </c>
      <c r="S51" s="61" t="s">
        <v>206</v>
      </c>
      <c r="T51" s="61" t="s">
        <v>64</v>
      </c>
      <c r="U51" s="62" t="str">
        <f>IF(AND(S51="Preventivo",T51="Automático"),"50%",IF(AND(S51="Preventivo",T51="Manual"),"40%",IF(AND(S51="Detectivo",T51="Automático"),"40%",IF(AND(S51="Detectivo",T51="Manual"),"30%",IF(AND(S51="Correctivo",T51="Automático"),"35%",IF(AND(S51="Correctivo",T51="Manual"),"25%",""))))))</f>
        <v>30%</v>
      </c>
      <c r="V51" s="61" t="s">
        <v>65</v>
      </c>
      <c r="W51" s="61" t="s">
        <v>66</v>
      </c>
      <c r="X51" s="61" t="s">
        <v>67</v>
      </c>
      <c r="Y51" s="105">
        <f>IFERROR(IF(R51="Probabilidad",(I51-(+I51*U51)),IF(R51="Impacto",I51,"")),"")</f>
        <v>0.28000000000000003</v>
      </c>
      <c r="Z51" s="64" t="str">
        <f>IFERROR(IF(Y51="","",IF(Y51&lt;=0.2,"Muy Baja",IF(Y51&lt;=0.4,"Baja",IF(Y51&lt;=0.6,"Media",IF(Y51&lt;=0.8,"Alta","Muy Alta"))))),"")</f>
        <v>Baja</v>
      </c>
      <c r="AA51" s="62">
        <f>+Y51</f>
        <v>0.28000000000000003</v>
      </c>
      <c r="AB51" s="64" t="str">
        <f>IFERROR(IF(AC51="","",IF(AC51&lt;=0.2,"Leve",IF(AC51&lt;=0.4,"Menor",IF(AC51&lt;=0.6,"Moderado",IF(AC51&lt;=0.8,"Mayor","Catastrófico"))))),"")</f>
        <v>Menor</v>
      </c>
      <c r="AC51" s="62">
        <f>IFERROR(IF(R51="Impacto",(M51-(+M51*U51)),IF(R51="Probabilidad",M51,"")),"")</f>
        <v>0.4</v>
      </c>
      <c r="AD51" s="65" t="str">
        <f>IFERROR(IF(OR(AND(Z51="Muy Baja",AB51="Leve"),AND(Z51="Muy Baja",AB51="Menor"),AND(Z51="Baja",AB51="Leve")),"Bajo",IF(OR(AND(Z51="Muy baja",AB51="Moderado"),AND(Z51="Baja",AB51="Menor"),AND(Z51="Baja",AB51="Moderado"),AND(Z51="Media",AB51="Leve"),AND(Z51="Media",AB51="Menor"),AND(Z51="Media",AB51="Moderado"),AND(Z51="Alta",AB51="Leve"),AND(Z51="Alta",AB51="Menor")),"Moderado",IF(OR(AND(Z51="Muy Baja",AB51="Mayor"),AND(Z51="Baja",AB51="Mayor"),AND(Z51="Media",AB51="Mayor"),AND(Z51="Alta",AB51="Moderado"),AND(Z51="Alta",AB51="Mayor"),AND(Z51="Muy Alta",AB51="Leve"),AND(Z51="Muy Alta",AB51="Menor"),AND(Z51="Muy Alta",AB51="Moderado"),AND(Z51="Muy Alta",AB51="Mayor")),"Alto",IF(OR(AND(Z51="Muy Baja",AB51="Catastrófico"),AND(Z51="Baja",AB51="Catastrófico"),AND(Z51="Media",AB51="Catastrófico"),AND(Z51="Alta",AB51="Catastrófico"),AND(Z51="Muy Alta",AB51="Catastrófico")),"Extremo","")))),"")</f>
        <v>Moderado</v>
      </c>
      <c r="AE51" s="61" t="s">
        <v>68</v>
      </c>
      <c r="AF51" s="488"/>
      <c r="AG51" s="488"/>
      <c r="AH51" s="490"/>
      <c r="AI51" s="490"/>
      <c r="AJ51" s="490"/>
      <c r="AK51" s="492"/>
      <c r="AL51" s="110"/>
    </row>
    <row r="52" spans="1:38" ht="158.4" x14ac:dyDescent="0.3">
      <c r="A52" s="475"/>
      <c r="B52" s="476"/>
      <c r="C52" s="567"/>
      <c r="D52" s="567"/>
      <c r="E52" s="568"/>
      <c r="F52" s="476"/>
      <c r="G52" s="474"/>
      <c r="H52" s="473"/>
      <c r="I52" s="470"/>
      <c r="J52" s="479"/>
      <c r="K52" s="470">
        <f>IF(NOT(ISERROR(MATCH(J52,_xlfn.ANCHORARRAY(E55),0))),#REF!&amp;"Por favor no seleccionar los criterios de impacto",J52)</f>
        <v>0</v>
      </c>
      <c r="L52" s="480"/>
      <c r="M52" s="472"/>
      <c r="N52" s="481"/>
      <c r="O52" s="57">
        <v>2</v>
      </c>
      <c r="P52" s="58" t="s">
        <v>1133</v>
      </c>
      <c r="Q52" s="126" t="s">
        <v>1134</v>
      </c>
      <c r="R52" s="60" t="str">
        <f t="shared" si="8"/>
        <v>Probabilidad</v>
      </c>
      <c r="S52" s="61" t="s">
        <v>63</v>
      </c>
      <c r="T52" s="61" t="s">
        <v>64</v>
      </c>
      <c r="U52" s="62" t="str">
        <f t="shared" ref="U52" si="9">IF(AND(S52="Preventivo",T52="Automático"),"50%",IF(AND(S52="Preventivo",T52="Manual"),"40%",IF(AND(S52="Detectivo",T52="Automático"),"40%",IF(AND(S52="Detectivo",T52="Manual"),"30%",IF(AND(S52="Correctivo",T52="Automático"),"35%",IF(AND(S52="Correctivo",T52="Manual"),"25%",""))))))</f>
        <v>40%</v>
      </c>
      <c r="V52" s="61" t="s">
        <v>65</v>
      </c>
      <c r="W52" s="61" t="s">
        <v>66</v>
      </c>
      <c r="X52" s="61" t="s">
        <v>67</v>
      </c>
      <c r="Y52" s="105">
        <f>IFERROR(IF(AND(R51="Probabilidad",R52="Probabilidad"),(AA51-(+AA51*U52)),IF(R52="Probabilidad",(I51-(+I51*U52)),IF(R52="Impacto",AA51,""))),"")</f>
        <v>0.16800000000000001</v>
      </c>
      <c r="Z52" s="64" t="str">
        <f t="shared" ref="Z52" si="10">IFERROR(IF(Y52="","",IF(Y52&lt;=0.2,"Muy Baja",IF(Y52&lt;=0.4,"Baja",IF(Y52&lt;=0.6,"Media",IF(Y52&lt;=0.8,"Alta","Muy Alta"))))),"")</f>
        <v>Muy Baja</v>
      </c>
      <c r="AA52" s="62">
        <f t="shared" ref="AA52" si="11">+Y52</f>
        <v>0.16800000000000001</v>
      </c>
      <c r="AB52" s="64" t="str">
        <f t="shared" ref="AB52" si="12">IFERROR(IF(AC52="","",IF(AC52&lt;=0.2,"Leve",IF(AC52&lt;=0.4,"Menor",IF(AC52&lt;=0.6,"Moderado",IF(AC52&lt;=0.8,"Mayor","Catastrófico"))))),"")</f>
        <v>Menor</v>
      </c>
      <c r="AC52" s="62">
        <f>IFERROR(IF(AND(R51="Impacto",R52="Impacto"),(AC51-(+AC51*U52)),IF(R52="Impacto",($M$14-(+$M$14*U52)),IF(R52="Probabilidad",AC51,""))),"")</f>
        <v>0.4</v>
      </c>
      <c r="AD52" s="65" t="str">
        <f t="shared" ref="AD52" si="13">IFERROR(IF(OR(AND(Z52="Muy Baja",AB52="Leve"),AND(Z52="Muy Baja",AB52="Menor"),AND(Z52="Baja",AB52="Leve")),"Bajo",IF(OR(AND(Z52="Muy baja",AB52="Moderado"),AND(Z52="Baja",AB52="Menor"),AND(Z52="Baja",AB52="Moderado"),AND(Z52="Media",AB52="Leve"),AND(Z52="Media",AB52="Menor"),AND(Z52="Media",AB52="Moderado"),AND(Z52="Alta",AB52="Leve"),AND(Z52="Alta",AB52="Menor")),"Moderado",IF(OR(AND(Z52="Muy Baja",AB52="Mayor"),AND(Z52="Baja",AB52="Mayor"),AND(Z52="Media",AB52="Mayor"),AND(Z52="Alta",AB52="Moderado"),AND(Z52="Alta",AB52="Mayor"),AND(Z52="Muy Alta",AB52="Leve"),AND(Z52="Muy Alta",AB52="Menor"),AND(Z52="Muy Alta",AB52="Moderado"),AND(Z52="Muy Alta",AB52="Mayor")),"Alto",IF(OR(AND(Z52="Muy Baja",AB52="Catastrófico"),AND(Z52="Baja",AB52="Catastrófico"),AND(Z52="Media",AB52="Catastrófico"),AND(Z52="Alta",AB52="Catastrófico"),AND(Z52="Muy Alta",AB52="Catastrófico")),"Extremo","")))),"")</f>
        <v>Bajo</v>
      </c>
      <c r="AE52" s="61" t="s">
        <v>68</v>
      </c>
      <c r="AF52" s="489"/>
      <c r="AG52" s="489"/>
      <c r="AH52" s="491"/>
      <c r="AI52" s="491"/>
      <c r="AJ52" s="491"/>
      <c r="AK52" s="493"/>
      <c r="AL52" s="52"/>
    </row>
    <row r="53" spans="1:38" ht="259.2" x14ac:dyDescent="0.3">
      <c r="A53" s="475">
        <v>2</v>
      </c>
      <c r="B53" s="476" t="s">
        <v>227</v>
      </c>
      <c r="C53" s="567" t="s">
        <v>1135</v>
      </c>
      <c r="D53" s="567" t="s">
        <v>1136</v>
      </c>
      <c r="E53" s="568" t="s">
        <v>1137</v>
      </c>
      <c r="F53" s="476" t="s">
        <v>154</v>
      </c>
      <c r="G53" s="474">
        <v>2000</v>
      </c>
      <c r="H53" s="473" t="str">
        <f>IF(G53&lt;=0,"",IF(G53&lt;=2,"Muy Baja",IF(G53&lt;=24,"Baja",IF(G53&lt;=500,"Media",IF(G53&lt;=5000,"Alta","Muy Alta")))))</f>
        <v>Alta</v>
      </c>
      <c r="I53" s="470">
        <f>IF(H53="","",IF(H53="Muy Baja",0.2,IF(H53="Baja",0.4,IF(H53="Media",0.6,IF(H53="Alta",0.8,IF(H53="Muy Alta",1,))))))</f>
        <v>0.8</v>
      </c>
      <c r="J53" s="479" t="s">
        <v>172</v>
      </c>
      <c r="K53" s="470" t="str">
        <f>IF(NOT(ISERROR(MATCH(J53,'[27]Tabla Impacto'!$B$221:$B$223,0))),'[27]Tabla Impacto'!$F$223&amp;"Por favor no seleccionar los criterios de impacto(Afectación Económica o presupuestal y Pérdida Reputacional)",J53)</f>
        <v xml:space="preserve">     Entre 50 y 100 SMLMV </v>
      </c>
      <c r="L53" s="485" t="str">
        <f>IF(OR(K53='[27]Tabla Impacto'!$C$11,K53='[27]Tabla Impacto'!$D$11),"Leve",IF(OR(K53='[27]Tabla Impacto'!$C$12,K53='[27]Tabla Impacto'!$D$12),"Menor",IF(OR(K53='[27]Tabla Impacto'!$C$13,K53='[27]Tabla Impacto'!$D$13),"Moderado",IF(OR(K53='[27]Tabla Impacto'!$C$14,K53='[27]Tabla Impacto'!$D$14),"Mayor",IF(OR(K53='[27]Tabla Impacto'!$C$15,K53='[27]Tabla Impacto'!$D$15),"Catastrófico","")))))</f>
        <v>Moderado</v>
      </c>
      <c r="M53" s="483">
        <f>IF(L53="","",IF(L53="Leve",0.2,IF(L53="Menor",0.4,IF(L53="Moderado",0.6,IF(L53="Mayor",0.8,IF(L53="Catastrófico",1,))))))</f>
        <v>0.6</v>
      </c>
      <c r="N53" s="484" t="str">
        <f>IF(OR(AND(H53="Muy Baja",L53="Leve"),AND(H53="Muy Baja",L53="Menor"),AND(H53="Baja",L53="Leve")),"Bajo",IF(OR(AND(H53="Muy baja",L53="Moderado"),AND(H53="Baja",L53="Menor"),AND(H53="Baja",L53="Moderado"),AND(H53="Media",L53="Leve"),AND(H53="Media",L53="Menor"),AND(H53="Media",L53="Moderado"),AND(H53="Alta",L53="Leve"),AND(H53="Alta",L53="Menor")),"Moderado",IF(OR(AND(H53="Muy Baja",L53="Mayor"),AND(H53="Baja",L53="Mayor"),AND(H53="Media",L53="Mayor"),AND(H53="Alta",L53="Moderado"),AND(H53="Alta",L53="Mayor"),AND(H53="Muy Alta",L53="Leve"),AND(H53="Muy Alta",L53="Menor"),AND(H53="Muy Alta",L53="Moderado"),AND(H53="Muy Alta",L53="Mayor")),"Alto",IF(OR(AND(H53="Muy Baja",L53="Catastrófico"),AND(H53="Baja",L53="Catastrófico"),AND(H53="Media",L53="Catastrófico"),AND(H53="Alta",L53="Catastrófico"),AND(H53="Muy Alta",L53="Catastrófico")),"Extremo",""))))</f>
        <v>Alto</v>
      </c>
      <c r="O53" s="57">
        <v>1</v>
      </c>
      <c r="P53" s="320" t="s">
        <v>1138</v>
      </c>
      <c r="Q53" s="320" t="s">
        <v>1139</v>
      </c>
      <c r="R53" s="60" t="str">
        <f t="shared" si="8"/>
        <v>Probabilidad</v>
      </c>
      <c r="S53" s="61" t="s">
        <v>63</v>
      </c>
      <c r="T53" s="61" t="s">
        <v>360</v>
      </c>
      <c r="U53" s="62" t="str">
        <f>IF(AND(S53="Preventivo",T53="Automático"),"50%",IF(AND(S53="Preventivo",T53="Manual"),"40%",IF(AND(S53="Detectivo",T53="Automático"),"40%",IF(AND(S53="Detectivo",T53="Manual"),"30%",IF(AND(S53="Correctivo",T53="Automático"),"35%",IF(AND(S53="Correctivo",T53="Manual"),"25%",""))))))</f>
        <v>50%</v>
      </c>
      <c r="V53" s="61" t="s">
        <v>65</v>
      </c>
      <c r="W53" s="61" t="s">
        <v>66</v>
      </c>
      <c r="X53" s="61" t="s">
        <v>67</v>
      </c>
      <c r="Y53" s="105">
        <f>IFERROR(IF(R53="Probabilidad",(I53-(+I53*U53)),IF(R53="Impacto",I53,"")),"")</f>
        <v>0.4</v>
      </c>
      <c r="Z53" s="64" t="str">
        <f>IFERROR(IF(Y53="","",IF(Y53&lt;=0.2,"Muy Baja",IF(Y53&lt;=0.4,"Baja",IF(Y53&lt;=0.6,"Media",IF(Y53&lt;=0.8,"Alta","Muy Alta"))))),"")</f>
        <v>Baja</v>
      </c>
      <c r="AA53" s="62">
        <f>+Y53</f>
        <v>0.4</v>
      </c>
      <c r="AB53" s="64" t="str">
        <f>IFERROR(IF(AC53="","",IF(AC53&lt;=0.2,"Leve",IF(AC53&lt;=0.4,"Menor",IF(AC53&lt;=0.6,"Moderado",IF(AC53&lt;=0.8,"Mayor","Catastrófico"))))),"")</f>
        <v>Moderado</v>
      </c>
      <c r="AC53" s="62">
        <f>IFERROR(IF(R53="Impacto",(M53-(+M53*U53)),IF(R53="Probabilidad",M53,"")),"")</f>
        <v>0.6</v>
      </c>
      <c r="AD53" s="65" t="str">
        <f>IFERROR(IF(OR(AND(Z53="Muy Baja",AB53="Leve"),AND(Z53="Muy Baja",AB53="Menor"),AND(Z53="Baja",AB53="Leve")),"Bajo",IF(OR(AND(Z53="Muy baja",AB53="Moderado"),AND(Z53="Baja",AB53="Menor"),AND(Z53="Baja",AB53="Moderado"),AND(Z53="Media",AB53="Leve"),AND(Z53="Media",AB53="Menor"),AND(Z53="Media",AB53="Moderado"),AND(Z53="Alta",AB53="Leve"),AND(Z53="Alta",AB53="Menor")),"Moderado",IF(OR(AND(Z53="Muy Baja",AB53="Mayor"),AND(Z53="Baja",AB53="Mayor"),AND(Z53="Media",AB53="Mayor"),AND(Z53="Alta",AB53="Moderado"),AND(Z53="Alta",AB53="Mayor"),AND(Z53="Muy Alta",AB53="Leve"),AND(Z53="Muy Alta",AB53="Menor"),AND(Z53="Muy Alta",AB53="Moderado"),AND(Z53="Muy Alta",AB53="Mayor")),"Alto",IF(OR(AND(Z53="Muy Baja",AB53="Catastrófico"),AND(Z53="Baja",AB53="Catastrófico"),AND(Z53="Media",AB53="Catastrófico"),AND(Z53="Alta",AB53="Catastrófico"),AND(Z53="Muy Alta",AB53="Catastrófico")),"Extremo","")))),"")</f>
        <v>Moderado</v>
      </c>
      <c r="AE53" s="61" t="s">
        <v>180</v>
      </c>
      <c r="AF53" s="488"/>
      <c r="AG53" s="488"/>
      <c r="AH53" s="490"/>
      <c r="AI53" s="490"/>
      <c r="AJ53" s="490"/>
      <c r="AK53" s="492"/>
      <c r="AL53" s="52"/>
    </row>
    <row r="54" spans="1:38" ht="238.2" thickBot="1" x14ac:dyDescent="0.35">
      <c r="A54" s="475"/>
      <c r="B54" s="476"/>
      <c r="C54" s="567"/>
      <c r="D54" s="567"/>
      <c r="E54" s="568"/>
      <c r="F54" s="476"/>
      <c r="G54" s="474"/>
      <c r="H54" s="473"/>
      <c r="I54" s="470"/>
      <c r="J54" s="479"/>
      <c r="K54" s="470">
        <f>IF(NOT(ISERROR(MATCH(J54,_xlfn.ANCHORARRAY(E57),0))),#REF!&amp;"Por favor no seleccionar los criterios de impacto",J54)</f>
        <v>0</v>
      </c>
      <c r="L54" s="480"/>
      <c r="M54" s="472"/>
      <c r="N54" s="481"/>
      <c r="O54" s="57">
        <v>2</v>
      </c>
      <c r="P54" s="58" t="s">
        <v>1140</v>
      </c>
      <c r="Q54" s="126" t="s">
        <v>1141</v>
      </c>
      <c r="R54" s="60" t="str">
        <f t="shared" si="8"/>
        <v>Probabilidad</v>
      </c>
      <c r="S54" s="61" t="s">
        <v>63</v>
      </c>
      <c r="T54" s="61" t="s">
        <v>64</v>
      </c>
      <c r="U54" s="62" t="str">
        <f t="shared" ref="U54" si="14">IF(AND(S54="Preventivo",T54="Automático"),"50%",IF(AND(S54="Preventivo",T54="Manual"),"40%",IF(AND(S54="Detectivo",T54="Automático"),"40%",IF(AND(S54="Detectivo",T54="Manual"),"30%",IF(AND(S54="Correctivo",T54="Automático"),"35%",IF(AND(S54="Correctivo",T54="Manual"),"25%",""))))))</f>
        <v>40%</v>
      </c>
      <c r="V54" s="61" t="s">
        <v>65</v>
      </c>
      <c r="W54" s="61" t="s">
        <v>66</v>
      </c>
      <c r="X54" s="61" t="s">
        <v>67</v>
      </c>
      <c r="Y54" s="105">
        <f>IFERROR(IF(AND(R53="Probabilidad",R54="Probabilidad"),(AA53-(+AA53*U54)),IF(R54="Probabilidad",(I53-(+I53*U54)),IF(R54="Impacto",AA53,""))),"")</f>
        <v>0.24</v>
      </c>
      <c r="Z54" s="64" t="str">
        <f t="shared" ref="Z54" si="15">IFERROR(IF(Y54="","",IF(Y54&lt;=0.2,"Muy Baja",IF(Y54&lt;=0.4,"Baja",IF(Y54&lt;=0.6,"Media",IF(Y54&lt;=0.8,"Alta","Muy Alta"))))),"")</f>
        <v>Baja</v>
      </c>
      <c r="AA54" s="62">
        <f t="shared" ref="AA54" si="16">+Y54</f>
        <v>0.24</v>
      </c>
      <c r="AB54" s="64" t="str">
        <f t="shared" ref="AB54" si="17">IFERROR(IF(AC54="","",IF(AC54&lt;=0.2,"Leve",IF(AC54&lt;=0.4,"Menor",IF(AC54&lt;=0.6,"Moderado",IF(AC54&lt;=0.8,"Mayor","Catastrófico"))))),"")</f>
        <v>Moderado</v>
      </c>
      <c r="AC54" s="62">
        <f>IFERROR(IF(AND(R53="Impacto",R54="Impacto"),(AC53-(+AC53*U54)),IF(R54="Impacto",($M$14-(+$M$14*U54)),IF(R54="Probabilidad",AC53,""))),"")</f>
        <v>0.6</v>
      </c>
      <c r="AD54" s="65" t="str">
        <f t="shared" ref="AD54" si="18">IFERROR(IF(OR(AND(Z54="Muy Baja",AB54="Leve"),AND(Z54="Muy Baja",AB54="Menor"),AND(Z54="Baja",AB54="Leve")),"Bajo",IF(OR(AND(Z54="Muy baja",AB54="Moderado"),AND(Z54="Baja",AB54="Menor"),AND(Z54="Baja",AB54="Moderado"),AND(Z54="Media",AB54="Leve"),AND(Z54="Media",AB54="Menor"),AND(Z54="Media",AB54="Moderado"),AND(Z54="Alta",AB54="Leve"),AND(Z54="Alta",AB54="Menor")),"Moderado",IF(OR(AND(Z54="Muy Baja",AB54="Mayor"),AND(Z54="Baja",AB54="Mayor"),AND(Z54="Media",AB54="Mayor"),AND(Z54="Alta",AB54="Moderado"),AND(Z54="Alta",AB54="Mayor"),AND(Z54="Muy Alta",AB54="Leve"),AND(Z54="Muy Alta",AB54="Menor"),AND(Z54="Muy Alta",AB54="Moderado"),AND(Z54="Muy Alta",AB54="Mayor")),"Alto",IF(OR(AND(Z54="Muy Baja",AB54="Catastrófico"),AND(Z54="Baja",AB54="Catastrófico"),AND(Z54="Media",AB54="Catastrófico"),AND(Z54="Alta",AB54="Catastrófico"),AND(Z54="Muy Alta",AB54="Catastrófico")),"Extremo","")))),"")</f>
        <v>Moderado</v>
      </c>
      <c r="AE54" s="61" t="s">
        <v>160</v>
      </c>
      <c r="AF54" s="489"/>
      <c r="AG54" s="489"/>
      <c r="AH54" s="491"/>
      <c r="AI54" s="491"/>
      <c r="AJ54" s="491"/>
      <c r="AK54" s="493"/>
      <c r="AL54" s="52"/>
    </row>
    <row r="55" spans="1:38" ht="250.8" x14ac:dyDescent="0.3">
      <c r="A55" s="475">
        <v>3</v>
      </c>
      <c r="B55" s="476" t="s">
        <v>55</v>
      </c>
      <c r="C55" s="567" t="s">
        <v>1142</v>
      </c>
      <c r="D55" s="567" t="s">
        <v>1143</v>
      </c>
      <c r="E55" s="568" t="s">
        <v>1144</v>
      </c>
      <c r="F55" s="476" t="s">
        <v>154</v>
      </c>
      <c r="G55" s="474">
        <v>100000</v>
      </c>
      <c r="H55" s="473" t="str">
        <f>IF(G55&lt;=0,"",IF(G55&lt;=2,"Muy Baja",IF(G55&lt;=24,"Baja",IF(G55&lt;=500,"Media",IF(G55&lt;=5000,"Alta","Muy Alta")))))</f>
        <v>Muy Alta</v>
      </c>
      <c r="I55" s="470">
        <f>IF(H55="","",IF(H55="Muy Baja",0.2,IF(H55="Baja",0.4,IF(H55="Media",0.6,IF(H55="Alta",0.8,IF(H55="Muy Alta",1,))))))</f>
        <v>1</v>
      </c>
      <c r="J55" s="479" t="s">
        <v>486</v>
      </c>
      <c r="K55" s="470" t="str">
        <f>IF(NOT(ISERROR(MATCH(J55,'[27]Tabla Impacto'!$B$221:$B$223,0))),'[27]Tabla Impacto'!$F$223&amp;"Por favor no seleccionar los criterios de impacto(Afectación Económica o presupuestal y Pérdida Reputacional)",J55)</f>
        <v xml:space="preserve">     Entre 100 y 500 SMLMV </v>
      </c>
      <c r="L55" s="485" t="str">
        <f>IF(OR(K55='[27]Tabla Impacto'!$C$11,K55='[27]Tabla Impacto'!$D$11),"Leve",IF(OR(K55='[27]Tabla Impacto'!$C$12,K55='[27]Tabla Impacto'!$D$12),"Menor",IF(OR(K55='[27]Tabla Impacto'!$C$13,K55='[27]Tabla Impacto'!$D$13),"Moderado",IF(OR(K55='[27]Tabla Impacto'!$C$14,K55='[27]Tabla Impacto'!$D$14),"Mayor",IF(OR(K55='[27]Tabla Impacto'!$C$15,K55='[27]Tabla Impacto'!$D$15),"Catastrófico","")))))</f>
        <v>Mayor</v>
      </c>
      <c r="M55" s="483">
        <f>IF(L55="","",IF(L55="Leve",0.2,IF(L55="Menor",0.4,IF(L55="Moderado",0.6,IF(L55="Mayor",0.8,IF(L55="Catastrófico",1,))))))</f>
        <v>0.8</v>
      </c>
      <c r="N55" s="484" t="str">
        <f>IF(OR(AND(H55="Muy Baja",L55="Leve"),AND(H55="Muy Baja",L55="Menor"),AND(H55="Baja",L55="Leve")),"Bajo",IF(OR(AND(H55="Muy baja",L55="Moderado"),AND(H55="Baja",L55="Menor"),AND(H55="Baja",L55="Moderado"),AND(H55="Media",L55="Leve"),AND(H55="Media",L55="Menor"),AND(H55="Media",L55="Moderado"),AND(H55="Alta",L55="Leve"),AND(H55="Alta",L55="Menor")),"Moderado",IF(OR(AND(H55="Muy Baja",L55="Mayor"),AND(H55="Baja",L55="Mayor"),AND(H55="Media",L55="Mayor"),AND(H55="Alta",L55="Moderado"),AND(H55="Alta",L55="Mayor"),AND(H55="Muy Alta",L55="Leve"),AND(H55="Muy Alta",L55="Menor"),AND(H55="Muy Alta",L55="Moderado"),AND(H55="Muy Alta",L55="Mayor")),"Alto",IF(OR(AND(H55="Muy Baja",L55="Catastrófico"),AND(H55="Baja",L55="Catastrófico"),AND(H55="Media",L55="Catastrófico"),AND(H55="Alta",L55="Catastrófico"),AND(H55="Muy Alta",L55="Catastrófico")),"Extremo",""))))</f>
        <v>Alto</v>
      </c>
      <c r="O55" s="57">
        <v>1</v>
      </c>
      <c r="P55" s="200" t="s">
        <v>1145</v>
      </c>
      <c r="Q55" s="126" t="s">
        <v>1146</v>
      </c>
      <c r="R55" s="60" t="str">
        <f t="shared" si="8"/>
        <v>Probabilidad</v>
      </c>
      <c r="S55" s="61" t="s">
        <v>63</v>
      </c>
      <c r="T55" s="61" t="s">
        <v>360</v>
      </c>
      <c r="U55" s="62" t="str">
        <f>IF(AND(S55="Preventivo",T55="Automático"),"50%",IF(AND(S55="Preventivo",T55="Manual"),"40%",IF(AND(S55="Detectivo",T55="Automático"),"40%",IF(AND(S55="Detectivo",T55="Manual"),"30%",IF(AND(S55="Correctivo",T55="Automático"),"35%",IF(AND(S55="Correctivo",T55="Manual"),"25%",""))))))</f>
        <v>50%</v>
      </c>
      <c r="V55" s="61" t="s">
        <v>65</v>
      </c>
      <c r="W55" s="61" t="s">
        <v>66</v>
      </c>
      <c r="X55" s="61" t="s">
        <v>67</v>
      </c>
      <c r="Y55" s="105">
        <f>IFERROR(IF(R55="Probabilidad",(I55-(+I55*U55)),IF(R55="Impacto",I55,"")),"")</f>
        <v>0.5</v>
      </c>
      <c r="Z55" s="64" t="str">
        <f>IFERROR(IF(Y55="","",IF(Y55&lt;=0.2,"Muy Baja",IF(Y55&lt;=0.4,"Baja",IF(Y55&lt;=0.6,"Media",IF(Y55&lt;=0.8,"Alta","Muy Alta"))))),"")</f>
        <v>Media</v>
      </c>
      <c r="AA55" s="62">
        <f>+Y55</f>
        <v>0.5</v>
      </c>
      <c r="AB55" s="64" t="str">
        <f>IFERROR(IF(AC55="","",IF(AC55&lt;=0.2,"Leve",IF(AC55&lt;=0.4,"Menor",IF(AC55&lt;=0.6,"Moderado",IF(AC55&lt;=0.8,"Mayor","Catastrófico"))))),"")</f>
        <v>Mayor</v>
      </c>
      <c r="AC55" s="62">
        <f>IFERROR(IF(R55="Impacto",(M55-(+M55*U55)),IF(R55="Probabilidad",M55,"")),"")</f>
        <v>0.8</v>
      </c>
      <c r="AD55" s="65" t="str">
        <f>IFERROR(IF(OR(AND(Z55="Muy Baja",AB55="Leve"),AND(Z55="Muy Baja",AB55="Menor"),AND(Z55="Baja",AB55="Leve")),"Bajo",IF(OR(AND(Z55="Muy baja",AB55="Moderado"),AND(Z55="Baja",AB55="Menor"),AND(Z55="Baja",AB55="Moderado"),AND(Z55="Media",AB55="Leve"),AND(Z55="Media",AB55="Menor"),AND(Z55="Media",AB55="Moderado"),AND(Z55="Alta",AB55="Leve"),AND(Z55="Alta",AB55="Menor")),"Moderado",IF(OR(AND(Z55="Muy Baja",AB55="Mayor"),AND(Z55="Baja",AB55="Mayor"),AND(Z55="Media",AB55="Mayor"),AND(Z55="Alta",AB55="Moderado"),AND(Z55="Alta",AB55="Mayor"),AND(Z55="Muy Alta",AB55="Leve"),AND(Z55="Muy Alta",AB55="Menor"),AND(Z55="Muy Alta",AB55="Moderado"),AND(Z55="Muy Alta",AB55="Mayor")),"Alto",IF(OR(AND(Z55="Muy Baja",AB55="Catastrófico"),AND(Z55="Baja",AB55="Catastrófico"),AND(Z55="Media",AB55="Catastrófico"),AND(Z55="Alta",AB55="Catastrófico"),AND(Z55="Muy Alta",AB55="Catastrófico")),"Extremo","")))),"")</f>
        <v>Alto</v>
      </c>
      <c r="AE55" s="61" t="s">
        <v>180</v>
      </c>
      <c r="AF55" s="834"/>
      <c r="AG55" s="68"/>
      <c r="AH55" s="69"/>
      <c r="AI55" s="69"/>
      <c r="AJ55" s="67"/>
      <c r="AK55" s="68"/>
      <c r="AL55" s="52"/>
    </row>
    <row r="56" spans="1:38" ht="224.4" x14ac:dyDescent="0.3">
      <c r="A56" s="475"/>
      <c r="B56" s="476"/>
      <c r="C56" s="567"/>
      <c r="D56" s="567"/>
      <c r="E56" s="568"/>
      <c r="F56" s="476"/>
      <c r="G56" s="474"/>
      <c r="H56" s="473"/>
      <c r="I56" s="470"/>
      <c r="J56" s="479"/>
      <c r="K56" s="470">
        <f>IF(NOT(ISERROR(MATCH(J56,_xlfn.ANCHORARRAY(#REF!),0))),#REF!&amp;"Por favor no seleccionar los criterios de impacto",J56)</f>
        <v>0</v>
      </c>
      <c r="L56" s="480"/>
      <c r="M56" s="472"/>
      <c r="N56" s="481"/>
      <c r="O56" s="57">
        <v>2</v>
      </c>
      <c r="P56" s="58" t="s">
        <v>1147</v>
      </c>
      <c r="Q56" s="126" t="s">
        <v>1148</v>
      </c>
      <c r="R56" s="60" t="str">
        <f t="shared" si="8"/>
        <v>Probabilidad</v>
      </c>
      <c r="S56" s="61" t="s">
        <v>206</v>
      </c>
      <c r="T56" s="61" t="s">
        <v>64</v>
      </c>
      <c r="U56" s="62" t="str">
        <f t="shared" ref="U56" si="19">IF(AND(S56="Preventivo",T56="Automático"),"50%",IF(AND(S56="Preventivo",T56="Manual"),"40%",IF(AND(S56="Detectivo",T56="Automático"),"40%",IF(AND(S56="Detectivo",T56="Manual"),"30%",IF(AND(S56="Correctivo",T56="Automático"),"35%",IF(AND(S56="Correctivo",T56="Manual"),"25%",""))))))</f>
        <v>30%</v>
      </c>
      <c r="V56" s="61" t="s">
        <v>65</v>
      </c>
      <c r="W56" s="61" t="s">
        <v>66</v>
      </c>
      <c r="X56" s="61" t="s">
        <v>67</v>
      </c>
      <c r="Y56" s="105">
        <f>IFERROR(IF(AND(R55="Probabilidad",R56="Probabilidad"),(AA55-(+AA55*U56)),IF(R56="Probabilidad",(I55-(+I55*U56)),IF(R56="Impacto",AA55,""))),"")</f>
        <v>0.35</v>
      </c>
      <c r="Z56" s="64" t="str">
        <f t="shared" ref="Z56" si="20">IFERROR(IF(Y56="","",IF(Y56&lt;=0.2,"Muy Baja",IF(Y56&lt;=0.4,"Baja",IF(Y56&lt;=0.6,"Media",IF(Y56&lt;=0.8,"Alta","Muy Alta"))))),"")</f>
        <v>Baja</v>
      </c>
      <c r="AA56" s="62">
        <f t="shared" ref="AA56" si="21">+Y56</f>
        <v>0.35</v>
      </c>
      <c r="AB56" s="64" t="str">
        <f t="shared" ref="AB56" si="22">IFERROR(IF(AC56="","",IF(AC56&lt;=0.2,"Leve",IF(AC56&lt;=0.4,"Menor",IF(AC56&lt;=0.6,"Moderado",IF(AC56&lt;=0.8,"Mayor","Catastrófico"))))),"")</f>
        <v>Mayor</v>
      </c>
      <c r="AC56" s="62">
        <f>IFERROR(IF(AND(R55="Impacto",R56="Impacto"),(AC55-(+AC55*U56)),IF(R56="Impacto",($M$14-(+$M$14*U56)),IF(R56="Probabilidad",AC55,""))),"")</f>
        <v>0.8</v>
      </c>
      <c r="AD56" s="65" t="str">
        <f t="shared" ref="AD56" si="23">IFERROR(IF(OR(AND(Z56="Muy Baja",AB56="Leve"),AND(Z56="Muy Baja",AB56="Menor"),AND(Z56="Baja",AB56="Leve")),"Bajo",IF(OR(AND(Z56="Muy baja",AB56="Moderado"),AND(Z56="Baja",AB56="Menor"),AND(Z56="Baja",AB56="Moderado"),AND(Z56="Media",AB56="Leve"),AND(Z56="Media",AB56="Menor"),AND(Z56="Media",AB56="Moderado"),AND(Z56="Alta",AB56="Leve"),AND(Z56="Alta",AB56="Menor")),"Moderado",IF(OR(AND(Z56="Muy Baja",AB56="Mayor"),AND(Z56="Baja",AB56="Mayor"),AND(Z56="Media",AB56="Mayor"),AND(Z56="Alta",AB56="Moderado"),AND(Z56="Alta",AB56="Mayor"),AND(Z56="Muy Alta",AB56="Leve"),AND(Z56="Muy Alta",AB56="Menor"),AND(Z56="Muy Alta",AB56="Moderado"),AND(Z56="Muy Alta",AB56="Mayor")),"Alto",IF(OR(AND(Z56="Muy Baja",AB56="Catastrófico"),AND(Z56="Baja",AB56="Catastrófico"),AND(Z56="Media",AB56="Catastrófico"),AND(Z56="Alta",AB56="Catastrófico"),AND(Z56="Muy Alta",AB56="Catastrófico")),"Extremo","")))),"")</f>
        <v>Alto</v>
      </c>
      <c r="AE56" s="61" t="s">
        <v>180</v>
      </c>
      <c r="AF56" s="835"/>
      <c r="AG56" s="68"/>
      <c r="AH56" s="69"/>
      <c r="AI56" s="69"/>
      <c r="AJ56" s="67"/>
      <c r="AK56" s="68"/>
      <c r="AL56" s="52"/>
    </row>
    <row r="57" spans="1:38" ht="316.8" x14ac:dyDescent="0.3">
      <c r="A57" s="475">
        <v>4</v>
      </c>
      <c r="B57" s="476" t="s">
        <v>89</v>
      </c>
      <c r="C57" s="567" t="s">
        <v>1149</v>
      </c>
      <c r="D57" s="567" t="s">
        <v>1150</v>
      </c>
      <c r="E57" s="568" t="s">
        <v>1151</v>
      </c>
      <c r="F57" s="476" t="s">
        <v>229</v>
      </c>
      <c r="G57" s="474">
        <v>6</v>
      </c>
      <c r="H57" s="473" t="str">
        <f>IF(G57&lt;=0,"",IF(G57&lt;=2,"Muy Baja",IF(G57&lt;=24,"Baja",IF(G57&lt;=500,"Media",IF(G57&lt;=5000,"Alta","Muy Alta")))))</f>
        <v>Baja</v>
      </c>
      <c r="I57" s="470">
        <f>IF(H57="","",IF(H57="Muy Baja",0.2,IF(H57="Baja",0.4,IF(H57="Media",0.6,IF(H57="Alta",0.8,IF(H57="Muy Alta",1,))))))</f>
        <v>0.4</v>
      </c>
      <c r="J57" s="479" t="s">
        <v>142</v>
      </c>
      <c r="K57" s="470" t="str">
        <f>IF(NOT(ISERROR(MATCH(J57,'[27]Tabla Impacto'!$B$221:$B$223,0))),'[27]Tabla Impacto'!$F$223&amp;"Por favor no seleccionar los criterios de impacto(Afectación Económica o presupuestal y Pérdida Reputacional)",J57)</f>
        <v xml:space="preserve">     El riesgo afecta la imagen de la entidad con algunos usuarios de relevancia frente al logro de los objetivos</v>
      </c>
      <c r="L57" s="485" t="str">
        <f>IF(OR(K57='[27]Tabla Impacto'!$C$11,K57='[27]Tabla Impacto'!$D$11),"Leve",IF(OR(K57='[27]Tabla Impacto'!$C$12,K57='[27]Tabla Impacto'!$D$12),"Menor",IF(OR(K57='[27]Tabla Impacto'!$C$13,K57='[27]Tabla Impacto'!$D$13),"Moderado",IF(OR(K57='[27]Tabla Impacto'!$C$14,K57='[27]Tabla Impacto'!$D$14),"Mayor",IF(OR(K57='[27]Tabla Impacto'!$C$15,K57='[27]Tabla Impacto'!$D$15),"Catastrófico","")))))</f>
        <v>Moderado</v>
      </c>
      <c r="M57" s="483">
        <f>IF(L57="","",IF(L57="Leve",0.2,IF(L57="Menor",0.4,IF(L57="Moderado",0.6,IF(L57="Mayor",0.8,IF(L57="Catastrófico",1,))))))</f>
        <v>0.6</v>
      </c>
      <c r="N57" s="484" t="str">
        <f>IF(OR(AND(H57="Muy Baja",L57="Leve"),AND(H57="Muy Baja",L57="Menor"),AND(H57="Baja",L57="Leve")),"Bajo",IF(OR(AND(H57="Muy baja",L57="Moderado"),AND(H57="Baja",L57="Menor"),AND(H57="Baja",L57="Moderado"),AND(H57="Media",L57="Leve"),AND(H57="Media",L57="Menor"),AND(H57="Media",L57="Moderado"),AND(H57="Alta",L57="Leve"),AND(H57="Alta",L57="Menor")),"Moderado",IF(OR(AND(H57="Muy Baja",L57="Mayor"),AND(H57="Baja",L57="Mayor"),AND(H57="Media",L57="Mayor"),AND(H57="Alta",L57="Moderado"),AND(H57="Alta",L57="Mayor"),AND(H57="Muy Alta",L57="Leve"),AND(H57="Muy Alta",L57="Menor"),AND(H57="Muy Alta",L57="Moderado"),AND(H57="Muy Alta",L57="Mayor")),"Alto",IF(OR(AND(H57="Muy Baja",L57="Catastrófico"),AND(H57="Baja",L57="Catastrófico"),AND(H57="Media",L57="Catastrófico"),AND(H57="Alta",L57="Catastrófico"),AND(H57="Muy Alta",L57="Catastrófico")),"Extremo",""))))</f>
        <v>Moderado</v>
      </c>
      <c r="O57" s="57">
        <v>1</v>
      </c>
      <c r="P57" s="320" t="s">
        <v>1152</v>
      </c>
      <c r="Q57" t="s">
        <v>1153</v>
      </c>
      <c r="R57" s="60" t="str">
        <f t="shared" si="8"/>
        <v>Probabilidad</v>
      </c>
      <c r="S57" s="61" t="s">
        <v>63</v>
      </c>
      <c r="T57" s="61" t="s">
        <v>360</v>
      </c>
      <c r="U57" s="62" t="str">
        <f>IF(AND(S57="Preventivo",T57="Automático"),"50%",IF(AND(S57="Preventivo",T57="Manual"),"40%",IF(AND(S57="Detectivo",T57="Automático"),"40%",IF(AND(S57="Detectivo",T57="Manual"),"30%",IF(AND(S57="Correctivo",T57="Automático"),"35%",IF(AND(S57="Correctivo",T57="Manual"),"25%",""))))))</f>
        <v>50%</v>
      </c>
      <c r="V57" s="61" t="s">
        <v>65</v>
      </c>
      <c r="W57" s="61" t="s">
        <v>66</v>
      </c>
      <c r="X57" s="61" t="s">
        <v>266</v>
      </c>
      <c r="Y57" s="105">
        <f>IFERROR(IF(R57="Probabilidad",(I57-(+I57*U57)),IF(R57="Impacto",I57,"")),"")</f>
        <v>0.2</v>
      </c>
      <c r="Z57" s="64" t="str">
        <f>IFERROR(IF(Y57="","",IF(Y57&lt;=0.2,"Muy Baja",IF(Y57&lt;=0.4,"Baja",IF(Y57&lt;=0.6,"Media",IF(Y57&lt;=0.8,"Alta","Muy Alta"))))),"")</f>
        <v>Muy Baja</v>
      </c>
      <c r="AA57" s="62">
        <f>+Y57</f>
        <v>0.2</v>
      </c>
      <c r="AB57" s="64" t="str">
        <f>IFERROR(IF(AC57="","",IF(AC57&lt;=0.2,"Leve",IF(AC57&lt;=0.4,"Menor",IF(AC57&lt;=0.6,"Moderado",IF(AC57&lt;=0.8,"Mayor","Catastrófico"))))),"")</f>
        <v>Moderado</v>
      </c>
      <c r="AC57" s="62">
        <f>IFERROR(IF(R57="Impacto",(M57-(+M57*U57)),IF(R57="Probabilidad",M57,"")),"")</f>
        <v>0.6</v>
      </c>
      <c r="AD57" s="65" t="str">
        <f>IFERROR(IF(OR(AND(Z57="Muy Baja",AB57="Leve"),AND(Z57="Muy Baja",AB57="Menor"),AND(Z57="Baja",AB57="Leve")),"Bajo",IF(OR(AND(Z57="Muy baja",AB57="Moderado"),AND(Z57="Baja",AB57="Menor"),AND(Z57="Baja",AB57="Moderado"),AND(Z57="Media",AB57="Leve"),AND(Z57="Media",AB57="Menor"),AND(Z57="Media",AB57="Moderado"),AND(Z57="Alta",AB57="Leve"),AND(Z57="Alta",AB57="Menor")),"Moderado",IF(OR(AND(Z57="Muy Baja",AB57="Mayor"),AND(Z57="Baja",AB57="Mayor"),AND(Z57="Media",AB57="Mayor"),AND(Z57="Alta",AB57="Moderado"),AND(Z57="Alta",AB57="Mayor"),AND(Z57="Muy Alta",AB57="Leve"),AND(Z57="Muy Alta",AB57="Menor"),AND(Z57="Muy Alta",AB57="Moderado"),AND(Z57="Muy Alta",AB57="Mayor")),"Alto",IF(OR(AND(Z57="Muy Baja",AB57="Catastrófico"),AND(Z57="Baja",AB57="Catastrófico"),AND(Z57="Media",AB57="Catastrófico"),AND(Z57="Alta",AB57="Catastrófico"),AND(Z57="Muy Alta",AB57="Catastrófico")),"Extremo","")))),"")</f>
        <v>Moderado</v>
      </c>
      <c r="AE57" s="61" t="s">
        <v>68</v>
      </c>
      <c r="AF57" s="488" t="s">
        <v>1154</v>
      </c>
      <c r="AG57" s="488" t="s">
        <v>1155</v>
      </c>
      <c r="AH57" s="490">
        <v>46173</v>
      </c>
      <c r="AI57" s="490">
        <v>46387</v>
      </c>
      <c r="AJ57" s="534" t="s">
        <v>1156</v>
      </c>
      <c r="AK57" s="492" t="s">
        <v>74</v>
      </c>
      <c r="AL57" s="52"/>
    </row>
    <row r="58" spans="1:38" ht="264" x14ac:dyDescent="0.3">
      <c r="A58" s="475"/>
      <c r="B58" s="476"/>
      <c r="C58" s="567"/>
      <c r="D58" s="567"/>
      <c r="E58" s="568"/>
      <c r="F58" s="476"/>
      <c r="G58" s="474"/>
      <c r="H58" s="473"/>
      <c r="I58" s="470"/>
      <c r="J58" s="479"/>
      <c r="K58" s="470">
        <f>IF(NOT(ISERROR(MATCH(J58,_xlfn.ANCHORARRAY(#REF!),0))),#REF!&amp;"Por favor no seleccionar los criterios de impacto",J58)</f>
        <v>0</v>
      </c>
      <c r="L58" s="480"/>
      <c r="M58" s="472"/>
      <c r="N58" s="481"/>
      <c r="O58" s="57">
        <v>2</v>
      </c>
      <c r="P58" s="58" t="s">
        <v>1157</v>
      </c>
      <c r="Q58" s="126" t="s">
        <v>1158</v>
      </c>
      <c r="R58" s="60" t="str">
        <f t="shared" si="8"/>
        <v>Probabilidad</v>
      </c>
      <c r="S58" s="61" t="s">
        <v>63</v>
      </c>
      <c r="T58" s="61" t="s">
        <v>64</v>
      </c>
      <c r="U58" s="62" t="str">
        <f t="shared" ref="U58" si="24">IF(AND(S58="Preventivo",T58="Automático"),"50%",IF(AND(S58="Preventivo",T58="Manual"),"40%",IF(AND(S58="Detectivo",T58="Automático"),"40%",IF(AND(S58="Detectivo",T58="Manual"),"30%",IF(AND(S58="Correctivo",T58="Automático"),"35%",IF(AND(S58="Correctivo",T58="Manual"),"25%",""))))))</f>
        <v>40%</v>
      </c>
      <c r="V58" s="61" t="s">
        <v>65</v>
      </c>
      <c r="W58" s="61" t="s">
        <v>66</v>
      </c>
      <c r="X58" s="61" t="s">
        <v>67</v>
      </c>
      <c r="Y58" s="105">
        <f>IFERROR(IF(AND(R57="Probabilidad",R58="Probabilidad"),(AA57-(+AA57*U58)),IF(R58="Probabilidad",(I57-(+I57*U58)),IF(R58="Impacto",AA57,""))),"")</f>
        <v>0.12</v>
      </c>
      <c r="Z58" s="64" t="str">
        <f t="shared" ref="Z58" si="25">IFERROR(IF(Y58="","",IF(Y58&lt;=0.2,"Muy Baja",IF(Y58&lt;=0.4,"Baja",IF(Y58&lt;=0.6,"Media",IF(Y58&lt;=0.8,"Alta","Muy Alta"))))),"")</f>
        <v>Muy Baja</v>
      </c>
      <c r="AA58" s="62">
        <f t="shared" ref="AA58" si="26">+Y58</f>
        <v>0.12</v>
      </c>
      <c r="AB58" s="64" t="str">
        <f t="shared" ref="AB58" si="27">IFERROR(IF(AC58="","",IF(AC58&lt;=0.2,"Leve",IF(AC58&lt;=0.4,"Menor",IF(AC58&lt;=0.6,"Moderado",IF(AC58&lt;=0.8,"Mayor","Catastrófico"))))),"")</f>
        <v>Moderado</v>
      </c>
      <c r="AC58" s="62">
        <f>IFERROR(IF(AND(R57="Impacto",R58="Impacto"),(AC57-(+AC57*U58)),IF(R58="Impacto",($M$14-(+$M$14*U58)),IF(R58="Probabilidad",AC57,""))),"")</f>
        <v>0.6</v>
      </c>
      <c r="AD58" s="65" t="str">
        <f t="shared" ref="AD58" si="28">IFERROR(IF(OR(AND(Z58="Muy Baja",AB58="Leve"),AND(Z58="Muy Baja",AB58="Menor"),AND(Z58="Baja",AB58="Leve")),"Bajo",IF(OR(AND(Z58="Muy baja",AB58="Moderado"),AND(Z58="Baja",AB58="Menor"),AND(Z58="Baja",AB58="Moderado"),AND(Z58="Media",AB58="Leve"),AND(Z58="Media",AB58="Menor"),AND(Z58="Media",AB58="Moderado"),AND(Z58="Alta",AB58="Leve"),AND(Z58="Alta",AB58="Menor")),"Moderado",IF(OR(AND(Z58="Muy Baja",AB58="Mayor"),AND(Z58="Baja",AB58="Mayor"),AND(Z58="Media",AB58="Mayor"),AND(Z58="Alta",AB58="Moderado"),AND(Z58="Alta",AB58="Mayor"),AND(Z58="Muy Alta",AB58="Leve"),AND(Z58="Muy Alta",AB58="Menor"),AND(Z58="Muy Alta",AB58="Moderado"),AND(Z58="Muy Alta",AB58="Mayor")),"Alto",IF(OR(AND(Z58="Muy Baja",AB58="Catastrófico"),AND(Z58="Baja",AB58="Catastrófico"),AND(Z58="Media",AB58="Catastrófico"),AND(Z58="Alta",AB58="Catastrófico"),AND(Z58="Muy Alta",AB58="Catastrófico")),"Extremo","")))),"")</f>
        <v>Moderado</v>
      </c>
      <c r="AE58" s="61" t="s">
        <v>68</v>
      </c>
      <c r="AF58" s="489"/>
      <c r="AG58" s="489"/>
      <c r="AH58" s="491"/>
      <c r="AI58" s="491"/>
      <c r="AJ58" s="535"/>
      <c r="AK58" s="493"/>
      <c r="AL58" s="52"/>
    </row>
    <row r="59" spans="1:38" x14ac:dyDescent="0.3">
      <c r="A59" s="83"/>
      <c r="B59" s="115" t="s">
        <v>133</v>
      </c>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row>
    <row r="60" spans="1:38" x14ac:dyDescent="0.3">
      <c r="A60" s="82"/>
      <c r="B60" s="82"/>
      <c r="C60" s="82"/>
      <c r="D60" s="82"/>
      <c r="E60" s="83"/>
      <c r="F60" s="84"/>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row>
    <row r="61" spans="1:38" x14ac:dyDescent="0.3">
      <c r="A61" s="82"/>
      <c r="B61" s="82"/>
      <c r="C61" s="86" t="s">
        <v>226</v>
      </c>
      <c r="D61" s="87"/>
      <c r="E61" s="391" t="s">
        <v>26</v>
      </c>
      <c r="F61" s="84"/>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row>
    <row r="62" spans="1:38" x14ac:dyDescent="0.3">
      <c r="A62" s="82"/>
      <c r="B62" s="82"/>
      <c r="C62" s="87" t="s">
        <v>227</v>
      </c>
      <c r="D62" s="87"/>
      <c r="E62" s="391"/>
      <c r="F62" s="84"/>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row>
    <row r="63" spans="1:38" x14ac:dyDescent="0.3">
      <c r="A63" s="82"/>
      <c r="B63" s="82"/>
      <c r="C63" s="87" t="s">
        <v>89</v>
      </c>
      <c r="D63" s="87"/>
      <c r="E63" s="87" t="s">
        <v>59</v>
      </c>
      <c r="F63" s="84"/>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row>
    <row r="64" spans="1:38" x14ac:dyDescent="0.3">
      <c r="A64" s="82"/>
      <c r="B64" s="82"/>
      <c r="C64" s="87" t="s">
        <v>55</v>
      </c>
      <c r="D64" s="87"/>
      <c r="E64" s="87" t="s">
        <v>131</v>
      </c>
      <c r="F64" s="84"/>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row>
    <row r="65" spans="1:38" x14ac:dyDescent="0.3">
      <c r="A65" s="82"/>
      <c r="B65" s="82"/>
      <c r="C65" s="87" t="s">
        <v>168</v>
      </c>
      <c r="D65" s="87"/>
      <c r="E65" s="87" t="s">
        <v>80</v>
      </c>
      <c r="F65" s="84"/>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row>
    <row r="66" spans="1:38" x14ac:dyDescent="0.3">
      <c r="A66" s="82"/>
      <c r="B66" s="82"/>
      <c r="C66" s="87" t="s">
        <v>228</v>
      </c>
      <c r="D66" s="87"/>
      <c r="E66" s="87" t="s">
        <v>229</v>
      </c>
      <c r="F66" s="84"/>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row>
    <row r="67" spans="1:38" x14ac:dyDescent="0.3">
      <c r="A67" s="82"/>
      <c r="B67" s="82"/>
      <c r="C67" s="87" t="s">
        <v>230</v>
      </c>
      <c r="D67" s="87"/>
      <c r="E67" s="87" t="s">
        <v>231</v>
      </c>
      <c r="F67" s="84"/>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row>
    <row r="68" spans="1:38" x14ac:dyDescent="0.3">
      <c r="A68" s="82"/>
      <c r="B68" s="82"/>
      <c r="C68" s="87"/>
      <c r="D68" s="87"/>
      <c r="E68" s="87" t="s">
        <v>197</v>
      </c>
      <c r="F68" s="84"/>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row>
    <row r="69" spans="1:38" x14ac:dyDescent="0.3">
      <c r="A69" s="82"/>
      <c r="B69" s="82"/>
      <c r="C69" s="87"/>
      <c r="D69" s="87"/>
      <c r="E69" s="87" t="s">
        <v>154</v>
      </c>
      <c r="F69" s="84"/>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row>
    <row r="70" spans="1:38" x14ac:dyDescent="0.3">
      <c r="A70" s="82"/>
      <c r="B70" s="82"/>
      <c r="C70" s="87"/>
      <c r="D70" s="87"/>
      <c r="E70" s="87" t="s">
        <v>232</v>
      </c>
      <c r="F70" s="84"/>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row>
    <row r="71" spans="1:38" x14ac:dyDescent="0.3">
      <c r="A71" s="82"/>
      <c r="B71" s="82"/>
      <c r="C71" s="87"/>
      <c r="D71" s="87"/>
      <c r="E71" s="87" t="s">
        <v>233</v>
      </c>
      <c r="F71" s="84"/>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row>
    <row r="72" spans="1:38" x14ac:dyDescent="0.3">
      <c r="A72" s="82"/>
      <c r="B72" s="82"/>
      <c r="C72" s="82"/>
      <c r="D72" s="82"/>
      <c r="E72" s="83"/>
      <c r="F72" s="84"/>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row>
    <row r="73" spans="1:38" x14ac:dyDescent="0.3">
      <c r="A73" s="82"/>
      <c r="B73" s="82"/>
      <c r="C73" s="82"/>
      <c r="D73" s="82"/>
      <c r="E73" s="83"/>
      <c r="F73" s="84"/>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row>
    <row r="74" spans="1:38" x14ac:dyDescent="0.3">
      <c r="A74" s="82"/>
      <c r="B74" s="82"/>
      <c r="C74" s="82"/>
      <c r="D74" s="82"/>
      <c r="E74" s="83"/>
      <c r="F74" s="84"/>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row>
  </sheetData>
  <mergeCells count="328">
    <mergeCell ref="AJ7:AK7"/>
    <mergeCell ref="D8:AI9"/>
    <mergeCell ref="AJ8:AJ9"/>
    <mergeCell ref="AK8:AK9"/>
    <mergeCell ref="D10:AI10"/>
    <mergeCell ref="AJ10:AK10"/>
    <mergeCell ref="AG12:AK12"/>
    <mergeCell ref="A13:G13"/>
    <mergeCell ref="H13:N13"/>
    <mergeCell ref="O13:X13"/>
    <mergeCell ref="Y13:AE13"/>
    <mergeCell ref="AF13:AK13"/>
    <mergeCell ref="A12:B12"/>
    <mergeCell ref="C12:G12"/>
    <mergeCell ref="H12:I12"/>
    <mergeCell ref="J12:N12"/>
    <mergeCell ref="O12:P12"/>
    <mergeCell ref="Q12:AE12"/>
    <mergeCell ref="M14:M15"/>
    <mergeCell ref="N14:N15"/>
    <mergeCell ref="O14:O15"/>
    <mergeCell ref="P14:P15"/>
    <mergeCell ref="Q14:Q15"/>
    <mergeCell ref="R14:R15"/>
    <mergeCell ref="G14:G15"/>
    <mergeCell ref="H14:H15"/>
    <mergeCell ref="I14:I15"/>
    <mergeCell ref="J14:J15"/>
    <mergeCell ref="K14:K15"/>
    <mergeCell ref="L14:L15"/>
    <mergeCell ref="M16:M17"/>
    <mergeCell ref="N16:N17"/>
    <mergeCell ref="AJ14:AJ15"/>
    <mergeCell ref="AK14:AK15"/>
    <mergeCell ref="A16:A17"/>
    <mergeCell ref="B16:B17"/>
    <mergeCell ref="C16:C17"/>
    <mergeCell ref="D16:D17"/>
    <mergeCell ref="E16:E17"/>
    <mergeCell ref="F16:F17"/>
    <mergeCell ref="G16:G17"/>
    <mergeCell ref="H16:H17"/>
    <mergeCell ref="AD14:AD15"/>
    <mergeCell ref="AE14:AE15"/>
    <mergeCell ref="AF14:AF15"/>
    <mergeCell ref="AG14:AG15"/>
    <mergeCell ref="AH14:AH15"/>
    <mergeCell ref="AI14:AI15"/>
    <mergeCell ref="S14:X14"/>
    <mergeCell ref="Y14:Y15"/>
    <mergeCell ref="Z14:Z15"/>
    <mergeCell ref="AA14:AA15"/>
    <mergeCell ref="AB14:AB15"/>
    <mergeCell ref="AC14:AC15"/>
    <mergeCell ref="L18:L19"/>
    <mergeCell ref="A18:A19"/>
    <mergeCell ref="B18:B19"/>
    <mergeCell ref="C18:C19"/>
    <mergeCell ref="D18:D19"/>
    <mergeCell ref="E18:E19"/>
    <mergeCell ref="F18:F19"/>
    <mergeCell ref="I16:I17"/>
    <mergeCell ref="J16:J17"/>
    <mergeCell ref="K16:K17"/>
    <mergeCell ref="L16:L17"/>
    <mergeCell ref="U18:U19"/>
    <mergeCell ref="V18:V19"/>
    <mergeCell ref="W18:W19"/>
    <mergeCell ref="X18:X19"/>
    <mergeCell ref="M18:M19"/>
    <mergeCell ref="N18:N19"/>
    <mergeCell ref="O18:O19"/>
    <mergeCell ref="P18:P19"/>
    <mergeCell ref="Q18:Q19"/>
    <mergeCell ref="R18:R19"/>
    <mergeCell ref="AK18:AK19"/>
    <mergeCell ref="A20:A21"/>
    <mergeCell ref="B20:B21"/>
    <mergeCell ref="C20:C21"/>
    <mergeCell ref="D20:D21"/>
    <mergeCell ref="E20:E21"/>
    <mergeCell ref="F20:F21"/>
    <mergeCell ref="G20:G21"/>
    <mergeCell ref="H20:H21"/>
    <mergeCell ref="I20:I21"/>
    <mergeCell ref="AE18:AE19"/>
    <mergeCell ref="AF18:AF19"/>
    <mergeCell ref="AG18:AG19"/>
    <mergeCell ref="AH18:AH19"/>
    <mergeCell ref="AI18:AI19"/>
    <mergeCell ref="AJ18:AJ19"/>
    <mergeCell ref="Y18:Y19"/>
    <mergeCell ref="Z18:Z19"/>
    <mergeCell ref="AA18:AA19"/>
    <mergeCell ref="AB18:AB19"/>
    <mergeCell ref="AC18:AC19"/>
    <mergeCell ref="AD18:AD19"/>
    <mergeCell ref="S18:S19"/>
    <mergeCell ref="T18:T19"/>
    <mergeCell ref="R20:R21"/>
    <mergeCell ref="S20:S21"/>
    <mergeCell ref="T20:T21"/>
    <mergeCell ref="U20:U21"/>
    <mergeCell ref="J20:J21"/>
    <mergeCell ref="K20:K21"/>
    <mergeCell ref="L20:L21"/>
    <mergeCell ref="M20:M21"/>
    <mergeCell ref="N20:N21"/>
    <mergeCell ref="O20:O21"/>
    <mergeCell ref="AH20:AH21"/>
    <mergeCell ref="AI20:AI21"/>
    <mergeCell ref="AJ20:AJ21"/>
    <mergeCell ref="AK20:AK21"/>
    <mergeCell ref="A22:A23"/>
    <mergeCell ref="B22:B23"/>
    <mergeCell ref="C22:C23"/>
    <mergeCell ref="D22:D23"/>
    <mergeCell ref="E22:E23"/>
    <mergeCell ref="F22:F23"/>
    <mergeCell ref="AB20:AB21"/>
    <mergeCell ref="AC20:AC21"/>
    <mergeCell ref="AD20:AD21"/>
    <mergeCell ref="AE20:AE21"/>
    <mergeCell ref="AF20:AF21"/>
    <mergeCell ref="AG20:AG21"/>
    <mergeCell ref="V20:V21"/>
    <mergeCell ref="W20:W21"/>
    <mergeCell ref="X20:X21"/>
    <mergeCell ref="Y20:Y21"/>
    <mergeCell ref="Z20:Z21"/>
    <mergeCell ref="AA20:AA21"/>
    <mergeCell ref="P20:P21"/>
    <mergeCell ref="Q20:Q21"/>
    <mergeCell ref="AK22:AK23"/>
    <mergeCell ref="A24:A25"/>
    <mergeCell ref="B24:B25"/>
    <mergeCell ref="C24:C25"/>
    <mergeCell ref="D24:D25"/>
    <mergeCell ref="E24:E25"/>
    <mergeCell ref="F24:F25"/>
    <mergeCell ref="G24:G25"/>
    <mergeCell ref="H24:H25"/>
    <mergeCell ref="M22:M23"/>
    <mergeCell ref="N22:N23"/>
    <mergeCell ref="AF22:AF23"/>
    <mergeCell ref="AG22:AG23"/>
    <mergeCell ref="AH22:AH23"/>
    <mergeCell ref="AI22:AI23"/>
    <mergeCell ref="G22:G23"/>
    <mergeCell ref="H22:H23"/>
    <mergeCell ref="I22:I23"/>
    <mergeCell ref="J22:J23"/>
    <mergeCell ref="K22:K23"/>
    <mergeCell ref="L22:L23"/>
    <mergeCell ref="Q24:Q25"/>
    <mergeCell ref="R24:R25"/>
    <mergeCell ref="A14:A15"/>
    <mergeCell ref="B14:B15"/>
    <mergeCell ref="C14:C15"/>
    <mergeCell ref="D14:D15"/>
    <mergeCell ref="E14:E15"/>
    <mergeCell ref="F14:F15"/>
    <mergeCell ref="A7:C10"/>
    <mergeCell ref="D7:AI7"/>
    <mergeCell ref="AH24:AH25"/>
    <mergeCell ref="AI24:AI25"/>
    <mergeCell ref="AA24:AA25"/>
    <mergeCell ref="AB24:AB25"/>
    <mergeCell ref="AC24:AC25"/>
    <mergeCell ref="AD24:AD25"/>
    <mergeCell ref="AE24:AE25"/>
    <mergeCell ref="AF24:AF25"/>
    <mergeCell ref="U24:U25"/>
    <mergeCell ref="V24:V25"/>
    <mergeCell ref="W24:W25"/>
    <mergeCell ref="X24:X25"/>
    <mergeCell ref="Y24:Y25"/>
    <mergeCell ref="Z24:Z25"/>
    <mergeCell ref="O24:O25"/>
    <mergeCell ref="P24:P25"/>
    <mergeCell ref="A43:D45"/>
    <mergeCell ref="E43:AG43"/>
    <mergeCell ref="AH43:AK43"/>
    <mergeCell ref="E44:AG45"/>
    <mergeCell ref="AH44:AK44"/>
    <mergeCell ref="AH45:AK45"/>
    <mergeCell ref="E28:E29"/>
    <mergeCell ref="G18:G19"/>
    <mergeCell ref="H18:H19"/>
    <mergeCell ref="I18:I19"/>
    <mergeCell ref="J18:J19"/>
    <mergeCell ref="K18:K19"/>
    <mergeCell ref="AJ24:AJ25"/>
    <mergeCell ref="AK24:AK25"/>
    <mergeCell ref="S24:S25"/>
    <mergeCell ref="T24:T25"/>
    <mergeCell ref="I24:I25"/>
    <mergeCell ref="J24:J25"/>
    <mergeCell ref="K24:K25"/>
    <mergeCell ref="L24:L25"/>
    <mergeCell ref="M24:M25"/>
    <mergeCell ref="N24:N25"/>
    <mergeCell ref="AG24:AG25"/>
    <mergeCell ref="AJ22:AJ23"/>
    <mergeCell ref="A49:A50"/>
    <mergeCell ref="B49:B50"/>
    <mergeCell ref="C49:C50"/>
    <mergeCell ref="D49:D50"/>
    <mergeCell ref="E49:E50"/>
    <mergeCell ref="F49:F50"/>
    <mergeCell ref="AG47:AK47"/>
    <mergeCell ref="A48:G48"/>
    <mergeCell ref="H48:N48"/>
    <mergeCell ref="O48:X48"/>
    <mergeCell ref="Y48:AE48"/>
    <mergeCell ref="AF48:AK48"/>
    <mergeCell ref="A47:B47"/>
    <mergeCell ref="C47:G47"/>
    <mergeCell ref="H47:I47"/>
    <mergeCell ref="J47:N47"/>
    <mergeCell ref="O47:P47"/>
    <mergeCell ref="Q47:AE47"/>
    <mergeCell ref="AJ49:AJ50"/>
    <mergeCell ref="AK49:AK50"/>
    <mergeCell ref="AE49:AE50"/>
    <mergeCell ref="AF49:AF50"/>
    <mergeCell ref="AG49:AG50"/>
    <mergeCell ref="AH49:AH50"/>
    <mergeCell ref="A51:A52"/>
    <mergeCell ref="B51:B52"/>
    <mergeCell ref="C51:C52"/>
    <mergeCell ref="D51:D52"/>
    <mergeCell ref="E51:E52"/>
    <mergeCell ref="F51:F52"/>
    <mergeCell ref="G51:G52"/>
    <mergeCell ref="H51:H52"/>
    <mergeCell ref="AD49:AD50"/>
    <mergeCell ref="S49:X49"/>
    <mergeCell ref="Y49:Y50"/>
    <mergeCell ref="Z49:Z50"/>
    <mergeCell ref="AA49:AA50"/>
    <mergeCell ref="AB49:AB50"/>
    <mergeCell ref="AC49:AC50"/>
    <mergeCell ref="M49:M50"/>
    <mergeCell ref="N49:N50"/>
    <mergeCell ref="O49:O50"/>
    <mergeCell ref="P49:P50"/>
    <mergeCell ref="Q49:Q50"/>
    <mergeCell ref="R49:R50"/>
    <mergeCell ref="G49:G50"/>
    <mergeCell ref="H49:H50"/>
    <mergeCell ref="I49:I50"/>
    <mergeCell ref="AI49:AI50"/>
    <mergeCell ref="J49:J50"/>
    <mergeCell ref="K49:K50"/>
    <mergeCell ref="L49:L50"/>
    <mergeCell ref="AF51:AF52"/>
    <mergeCell ref="AG51:AG52"/>
    <mergeCell ref="AH51:AH52"/>
    <mergeCell ref="AI51:AI52"/>
    <mergeCell ref="AJ51:AJ52"/>
    <mergeCell ref="M53:M54"/>
    <mergeCell ref="N53:N54"/>
    <mergeCell ref="AJ53:AJ54"/>
    <mergeCell ref="AK51:AK52"/>
    <mergeCell ref="I51:I52"/>
    <mergeCell ref="J51:J52"/>
    <mergeCell ref="K51:K52"/>
    <mergeCell ref="L51:L52"/>
    <mergeCell ref="M51:M52"/>
    <mergeCell ref="N51:N52"/>
    <mergeCell ref="I53:I54"/>
    <mergeCell ref="J53:J54"/>
    <mergeCell ref="K53:K54"/>
    <mergeCell ref="L53:L54"/>
    <mergeCell ref="AK53:AK54"/>
    <mergeCell ref="AF53:AF54"/>
    <mergeCell ref="AG53:AG54"/>
    <mergeCell ref="AH53:AH54"/>
    <mergeCell ref="AI53:AI54"/>
    <mergeCell ref="AH57:AH58"/>
    <mergeCell ref="AI57:AI58"/>
    <mergeCell ref="A53:A54"/>
    <mergeCell ref="B53:B54"/>
    <mergeCell ref="AF55:AF56"/>
    <mergeCell ref="C53:C54"/>
    <mergeCell ref="D53:D54"/>
    <mergeCell ref="E53:E54"/>
    <mergeCell ref="F53:F54"/>
    <mergeCell ref="C57:C58"/>
    <mergeCell ref="D57:D58"/>
    <mergeCell ref="E57:E58"/>
    <mergeCell ref="F57:F58"/>
    <mergeCell ref="G57:G58"/>
    <mergeCell ref="H57:H58"/>
    <mergeCell ref="I57:I58"/>
    <mergeCell ref="A55:A56"/>
    <mergeCell ref="B55:B56"/>
    <mergeCell ref="C55:C56"/>
    <mergeCell ref="D55:D56"/>
    <mergeCell ref="E55:E56"/>
    <mergeCell ref="F55:F56"/>
    <mergeCell ref="G55:G56"/>
    <mergeCell ref="H55:H56"/>
    <mergeCell ref="A57:A58"/>
    <mergeCell ref="B57:B58"/>
    <mergeCell ref="G53:G54"/>
    <mergeCell ref="H53:H54"/>
    <mergeCell ref="A1:C4"/>
    <mergeCell ref="D1:AK4"/>
    <mergeCell ref="A6:AK6"/>
    <mergeCell ref="A42:AK42"/>
    <mergeCell ref="E61:E62"/>
    <mergeCell ref="AJ57:AJ58"/>
    <mergeCell ref="AK57:AK58"/>
    <mergeCell ref="J57:J58"/>
    <mergeCell ref="K57:K58"/>
    <mergeCell ref="L57:L58"/>
    <mergeCell ref="M57:M58"/>
    <mergeCell ref="N57:N58"/>
    <mergeCell ref="AF57:AF58"/>
    <mergeCell ref="I55:I56"/>
    <mergeCell ref="J55:J56"/>
    <mergeCell ref="K55:K56"/>
    <mergeCell ref="L55:L56"/>
    <mergeCell ref="M55:M56"/>
    <mergeCell ref="N55:N56"/>
    <mergeCell ref="AG57:AG58"/>
  </mergeCells>
  <conditionalFormatting sqref="H16 Z16:Z18 H18 Z20 Z22:Z24">
    <cfRule type="cellIs" dxfId="358" priority="199" operator="equal">
      <formula>"Muy Alta"</formula>
    </cfRule>
    <cfRule type="cellIs" dxfId="357" priority="200" operator="equal">
      <formula>"Alta"</formula>
    </cfRule>
    <cfRule type="cellIs" dxfId="356" priority="201" operator="equal">
      <formula>"Media"</formula>
    </cfRule>
    <cfRule type="cellIs" dxfId="355" priority="202" operator="equal">
      <formula>"Baja"</formula>
    </cfRule>
    <cfRule type="cellIs" dxfId="354" priority="203" operator="equal">
      <formula>"Muy Baja"</formula>
    </cfRule>
  </conditionalFormatting>
  <conditionalFormatting sqref="H20">
    <cfRule type="cellIs" dxfId="353" priority="185" operator="equal">
      <formula>"Muy Alta"</formula>
    </cfRule>
    <cfRule type="cellIs" dxfId="352" priority="186" operator="equal">
      <formula>"Alta"</formula>
    </cfRule>
    <cfRule type="cellIs" dxfId="351" priority="187" operator="equal">
      <formula>"Media"</formula>
    </cfRule>
    <cfRule type="cellIs" dxfId="350" priority="188" operator="equal">
      <formula>"Baja"</formula>
    </cfRule>
    <cfRule type="cellIs" dxfId="349" priority="189" operator="equal">
      <formula>"Muy Baja"</formula>
    </cfRule>
  </conditionalFormatting>
  <conditionalFormatting sqref="H22 H24">
    <cfRule type="cellIs" dxfId="348" priority="176" operator="equal">
      <formula>"Muy Alta"</formula>
    </cfRule>
    <cfRule type="cellIs" dxfId="347" priority="177" operator="equal">
      <formula>"Alta"</formula>
    </cfRule>
    <cfRule type="cellIs" dxfId="346" priority="178" operator="equal">
      <formula>"Media"</formula>
    </cfRule>
    <cfRule type="cellIs" dxfId="345" priority="179" operator="equal">
      <formula>"Baja"</formula>
    </cfRule>
    <cfRule type="cellIs" dxfId="344" priority="180" operator="equal">
      <formula>"Muy Baja"</formula>
    </cfRule>
  </conditionalFormatting>
  <conditionalFormatting sqref="H51 H53">
    <cfRule type="cellIs" dxfId="343" priority="121" operator="equal">
      <formula>"Muy Alta"</formula>
    </cfRule>
    <cfRule type="cellIs" dxfId="342" priority="122" operator="equal">
      <formula>"Alta"</formula>
    </cfRule>
    <cfRule type="cellIs" dxfId="341" priority="123" operator="equal">
      <formula>"Media"</formula>
    </cfRule>
    <cfRule type="cellIs" dxfId="340" priority="124" operator="equal">
      <formula>"Baja"</formula>
    </cfRule>
    <cfRule type="cellIs" dxfId="339" priority="125" operator="equal">
      <formula>"Muy Baja"</formula>
    </cfRule>
  </conditionalFormatting>
  <conditionalFormatting sqref="H55">
    <cfRule type="cellIs" dxfId="338" priority="24" operator="equal">
      <formula>"Muy Alta"</formula>
    </cfRule>
    <cfRule type="cellIs" dxfId="337" priority="25" operator="equal">
      <formula>"Alta"</formula>
    </cfRule>
    <cfRule type="cellIs" dxfId="336" priority="26" operator="equal">
      <formula>"Media"</formula>
    </cfRule>
    <cfRule type="cellIs" dxfId="335" priority="27" operator="equal">
      <formula>"Baja"</formula>
    </cfRule>
    <cfRule type="cellIs" dxfId="334" priority="28" operator="equal">
      <formula>"Muy Baja"</formula>
    </cfRule>
  </conditionalFormatting>
  <conditionalFormatting sqref="H57">
    <cfRule type="cellIs" dxfId="333" priority="10" operator="equal">
      <formula>"Muy Alta"</formula>
    </cfRule>
    <cfRule type="cellIs" dxfId="332" priority="11" operator="equal">
      <formula>"Alta"</formula>
    </cfRule>
    <cfRule type="cellIs" dxfId="331" priority="12" operator="equal">
      <formula>"Media"</formula>
    </cfRule>
    <cfRule type="cellIs" dxfId="330" priority="13" operator="equal">
      <formula>"Baja"</formula>
    </cfRule>
    <cfRule type="cellIs" dxfId="329" priority="14" operator="equal">
      <formula>"Muy Baja"</formula>
    </cfRule>
  </conditionalFormatting>
  <conditionalFormatting sqref="K16:K20 K22 K24">
    <cfRule type="containsText" dxfId="328" priority="126" operator="containsText" text="❌">
      <formula>NOT(ISERROR(SEARCH("❌",K16)))</formula>
    </cfRule>
  </conditionalFormatting>
  <conditionalFormatting sqref="K51:K58">
    <cfRule type="containsText" dxfId="327" priority="38" operator="containsText" text="❌">
      <formula>NOT(ISERROR(SEARCH("❌",K51)))</formula>
    </cfRule>
  </conditionalFormatting>
  <conditionalFormatting sqref="L16 AB16:AB18 AB20 AB22:AB24">
    <cfRule type="cellIs" dxfId="326" priority="131" operator="equal">
      <formula>"Catastrófico"</formula>
    </cfRule>
    <cfRule type="cellIs" dxfId="325" priority="132" operator="equal">
      <formula>"Mayor"</formula>
    </cfRule>
    <cfRule type="cellIs" dxfId="324" priority="133" operator="equal">
      <formula>"Moderado"</formula>
    </cfRule>
    <cfRule type="cellIs" dxfId="323" priority="134" operator="equal">
      <formula>"Menor"</formula>
    </cfRule>
    <cfRule type="cellIs" dxfId="322" priority="135" operator="equal">
      <formula>"Leve"</formula>
    </cfRule>
  </conditionalFormatting>
  <conditionalFormatting sqref="L18 L20 L22 L24">
    <cfRule type="cellIs" dxfId="321" priority="194" operator="equal">
      <formula>"Catastrófico"</formula>
    </cfRule>
    <cfRule type="cellIs" dxfId="320" priority="195" operator="equal">
      <formula>"Mayor"</formula>
    </cfRule>
    <cfRule type="cellIs" dxfId="319" priority="196" operator="equal">
      <formula>"Moderado"</formula>
    </cfRule>
    <cfRule type="cellIs" dxfId="318" priority="197" operator="equal">
      <formula>"Menor"</formula>
    </cfRule>
    <cfRule type="cellIs" dxfId="317" priority="198" operator="equal">
      <formula>"Leve"</formula>
    </cfRule>
  </conditionalFormatting>
  <conditionalFormatting sqref="L51">
    <cfRule type="cellIs" dxfId="316" priority="43" operator="equal">
      <formula>"Catastrófico"</formula>
    </cfRule>
    <cfRule type="cellIs" dxfId="315" priority="44" operator="equal">
      <formula>"Mayor"</formula>
    </cfRule>
    <cfRule type="cellIs" dxfId="314" priority="45" operator="equal">
      <formula>"Moderado"</formula>
    </cfRule>
    <cfRule type="cellIs" dxfId="313" priority="46" operator="equal">
      <formula>"Menor"</formula>
    </cfRule>
    <cfRule type="cellIs" dxfId="312" priority="47" operator="equal">
      <formula>"Leve"</formula>
    </cfRule>
  </conditionalFormatting>
  <conditionalFormatting sqref="L53">
    <cfRule type="cellIs" dxfId="311" priority="33" operator="equal">
      <formula>"Catastrófico"</formula>
    </cfRule>
    <cfRule type="cellIs" dxfId="310" priority="34" operator="equal">
      <formula>"Mayor"</formula>
    </cfRule>
    <cfRule type="cellIs" dxfId="309" priority="35" operator="equal">
      <formula>"Moderado"</formula>
    </cfRule>
    <cfRule type="cellIs" dxfId="308" priority="36" operator="equal">
      <formula>"Menor"</formula>
    </cfRule>
    <cfRule type="cellIs" dxfId="307" priority="37" operator="equal">
      <formula>"Leve"</formula>
    </cfRule>
  </conditionalFormatting>
  <conditionalFormatting sqref="L55">
    <cfRule type="cellIs" dxfId="306" priority="19" operator="equal">
      <formula>"Catastrófico"</formula>
    </cfRule>
    <cfRule type="cellIs" dxfId="305" priority="20" operator="equal">
      <formula>"Mayor"</formula>
    </cfRule>
    <cfRule type="cellIs" dxfId="304" priority="21" operator="equal">
      <formula>"Moderado"</formula>
    </cfRule>
    <cfRule type="cellIs" dxfId="303" priority="22" operator="equal">
      <formula>"Menor"</formula>
    </cfRule>
    <cfRule type="cellIs" dxfId="302" priority="23" operator="equal">
      <formula>"Leve"</formula>
    </cfRule>
  </conditionalFormatting>
  <conditionalFormatting sqref="L57">
    <cfRule type="cellIs" dxfId="301" priority="5" operator="equal">
      <formula>"Catastrófico"</formula>
    </cfRule>
    <cfRule type="cellIs" dxfId="300" priority="6" operator="equal">
      <formula>"Mayor"</formula>
    </cfRule>
    <cfRule type="cellIs" dxfId="299" priority="7" operator="equal">
      <formula>"Moderado"</formula>
    </cfRule>
    <cfRule type="cellIs" dxfId="298" priority="8" operator="equal">
      <formula>"Menor"</formula>
    </cfRule>
    <cfRule type="cellIs" dxfId="297" priority="9" operator="equal">
      <formula>"Leve"</formula>
    </cfRule>
  </conditionalFormatting>
  <conditionalFormatting sqref="N16 AD16:AD18 AD20 AD22:AD24">
    <cfRule type="cellIs" dxfId="296" priority="127" operator="equal">
      <formula>"Extremo"</formula>
    </cfRule>
    <cfRule type="cellIs" dxfId="295" priority="128" operator="equal">
      <formula>"Alto"</formula>
    </cfRule>
    <cfRule type="cellIs" dxfId="294" priority="129" operator="equal">
      <formula>"Moderado"</formula>
    </cfRule>
    <cfRule type="cellIs" dxfId="293" priority="130" operator="equal">
      <formula>"Bajo"</formula>
    </cfRule>
  </conditionalFormatting>
  <conditionalFormatting sqref="N18">
    <cfRule type="cellIs" dxfId="292" priority="190" operator="equal">
      <formula>"Extremo"</formula>
    </cfRule>
    <cfRule type="cellIs" dxfId="291" priority="191" operator="equal">
      <formula>"Alto"</formula>
    </cfRule>
    <cfRule type="cellIs" dxfId="290" priority="192" operator="equal">
      <formula>"Moderado"</formula>
    </cfRule>
    <cfRule type="cellIs" dxfId="289" priority="193" operator="equal">
      <formula>"Bajo"</formula>
    </cfRule>
  </conditionalFormatting>
  <conditionalFormatting sqref="N20">
    <cfRule type="cellIs" dxfId="288" priority="181" operator="equal">
      <formula>"Extremo"</formula>
    </cfRule>
    <cfRule type="cellIs" dxfId="287" priority="182" operator="equal">
      <formula>"Alto"</formula>
    </cfRule>
    <cfRule type="cellIs" dxfId="286" priority="183" operator="equal">
      <formula>"Moderado"</formula>
    </cfRule>
    <cfRule type="cellIs" dxfId="285" priority="184" operator="equal">
      <formula>"Bajo"</formula>
    </cfRule>
  </conditionalFormatting>
  <conditionalFormatting sqref="N22 N24">
    <cfRule type="cellIs" dxfId="284" priority="172" operator="equal">
      <formula>"Extremo"</formula>
    </cfRule>
    <cfRule type="cellIs" dxfId="283" priority="173" operator="equal">
      <formula>"Alto"</formula>
    </cfRule>
    <cfRule type="cellIs" dxfId="282" priority="174" operator="equal">
      <formula>"Moderado"</formula>
    </cfRule>
    <cfRule type="cellIs" dxfId="281" priority="175" operator="equal">
      <formula>"Bajo"</formula>
    </cfRule>
  </conditionalFormatting>
  <conditionalFormatting sqref="N51">
    <cfRule type="cellIs" dxfId="280" priority="39" operator="equal">
      <formula>"Extremo"</formula>
    </cfRule>
    <cfRule type="cellIs" dxfId="279" priority="40" operator="equal">
      <formula>"Alto"</formula>
    </cfRule>
    <cfRule type="cellIs" dxfId="278" priority="41" operator="equal">
      <formula>"Moderado"</formula>
    </cfRule>
    <cfRule type="cellIs" dxfId="277" priority="42" operator="equal">
      <formula>"Bajo"</formula>
    </cfRule>
  </conditionalFormatting>
  <conditionalFormatting sqref="N53">
    <cfRule type="cellIs" dxfId="276" priority="29" operator="equal">
      <formula>"Extremo"</formula>
    </cfRule>
    <cfRule type="cellIs" dxfId="275" priority="30" operator="equal">
      <formula>"Alto"</formula>
    </cfRule>
    <cfRule type="cellIs" dxfId="274" priority="31" operator="equal">
      <formula>"Moderado"</formula>
    </cfRule>
    <cfRule type="cellIs" dxfId="273" priority="32" operator="equal">
      <formula>"Bajo"</formula>
    </cfRule>
  </conditionalFormatting>
  <conditionalFormatting sqref="N55">
    <cfRule type="cellIs" dxfId="272" priority="15" operator="equal">
      <formula>"Extremo"</formula>
    </cfRule>
    <cfRule type="cellIs" dxfId="271" priority="16" operator="equal">
      <formula>"Alto"</formula>
    </cfRule>
    <cfRule type="cellIs" dxfId="270" priority="17" operator="equal">
      <formula>"Moderado"</formula>
    </cfRule>
    <cfRule type="cellIs" dxfId="269" priority="18" operator="equal">
      <formula>"Bajo"</formula>
    </cfRule>
  </conditionalFormatting>
  <conditionalFormatting sqref="N57">
    <cfRule type="cellIs" dxfId="268" priority="1" operator="equal">
      <formula>"Extremo"</formula>
    </cfRule>
    <cfRule type="cellIs" dxfId="267" priority="2" operator="equal">
      <formula>"Alto"</formula>
    </cfRule>
    <cfRule type="cellIs" dxfId="266" priority="3" operator="equal">
      <formula>"Moderado"</formula>
    </cfRule>
    <cfRule type="cellIs" dxfId="265" priority="4" operator="equal">
      <formula>"Bajo"</formula>
    </cfRule>
  </conditionalFormatting>
  <conditionalFormatting sqref="Z51:Z58">
    <cfRule type="cellIs" dxfId="264" priority="57" operator="equal">
      <formula>"Muy Alta"</formula>
    </cfRule>
    <cfRule type="cellIs" dxfId="263" priority="58" operator="equal">
      <formula>"Alta"</formula>
    </cfRule>
    <cfRule type="cellIs" dxfId="262" priority="59" operator="equal">
      <formula>"Media"</formula>
    </cfRule>
    <cfRule type="cellIs" dxfId="261" priority="60" operator="equal">
      <formula>"Baja"</formula>
    </cfRule>
    <cfRule type="cellIs" dxfId="260" priority="61" operator="equal">
      <formula>"Muy Baja"</formula>
    </cfRule>
  </conditionalFormatting>
  <conditionalFormatting sqref="AB51:AB58">
    <cfRule type="cellIs" dxfId="259" priority="52" operator="equal">
      <formula>"Catastrófico"</formula>
    </cfRule>
    <cfRule type="cellIs" dxfId="258" priority="53" operator="equal">
      <formula>"Mayor"</formula>
    </cfRule>
    <cfRule type="cellIs" dxfId="257" priority="54" operator="equal">
      <formula>"Moderado"</formula>
    </cfRule>
    <cfRule type="cellIs" dxfId="256" priority="55" operator="equal">
      <formula>"Menor"</formula>
    </cfRule>
    <cfRule type="cellIs" dxfId="255" priority="56" operator="equal">
      <formula>"Leve"</formula>
    </cfRule>
  </conditionalFormatting>
  <conditionalFormatting sqref="AD51:AD58">
    <cfRule type="cellIs" dxfId="254" priority="48" operator="equal">
      <formula>"Extremo"</formula>
    </cfRule>
    <cfRule type="cellIs" dxfId="253" priority="49" operator="equal">
      <formula>"Alto"</formula>
    </cfRule>
    <cfRule type="cellIs" dxfId="252" priority="50" operator="equal">
      <formula>"Moderado"</formula>
    </cfRule>
    <cfRule type="cellIs" dxfId="251" priority="51" operator="equal">
      <formula>"Bajo"</formula>
    </cfRule>
  </conditionalFormatting>
  <dataValidations count="4">
    <dataValidation type="list" allowBlank="1" showInputMessage="1" showErrorMessage="1" sqref="B16:B20 B24 B22" xr:uid="{295EA237-E639-4556-B18B-637C9C95FBCD}">
      <formula1>$C$28:$C$33</formula1>
    </dataValidation>
    <dataValidation type="list" allowBlank="1" showInputMessage="1" showErrorMessage="1" sqref="F16:F20 F24:F25 F22" xr:uid="{2F954BD4-6FE1-41AC-AA1D-A59DF4B03456}">
      <formula1>$E$29:$E$38</formula1>
    </dataValidation>
    <dataValidation type="list" allowBlank="1" showInputMessage="1" showErrorMessage="1" sqref="B51:B58" xr:uid="{89C95BC7-0388-4637-B22C-E678DEBF7FFE}">
      <formula1>$C$29:$C$34</formula1>
    </dataValidation>
    <dataValidation type="list" allowBlank="1" showInputMessage="1" showErrorMessage="1" sqref="F51:F58" xr:uid="{63C5492C-64E8-4C82-A6EB-6B771D605A85}">
      <formula1>$E$30:$E$38</formula1>
    </dataValidation>
  </dataValidations>
  <pageMargins left="0.7" right="0.7" top="0.75" bottom="0.75" header="0.3" footer="0.3"/>
  <drawing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10A23-4416-40A2-A85E-7A676B44550F}">
  <dimension ref="A1:AL102"/>
  <sheetViews>
    <sheetView workbookViewId="0">
      <selection activeCell="E8" sqref="E8:AG9"/>
    </sheetView>
  </sheetViews>
  <sheetFormatPr baseColWidth="10" defaultRowHeight="14.4" x14ac:dyDescent="0.3"/>
  <cols>
    <col min="5" max="5" width="34.6640625" customWidth="1"/>
    <col min="16" max="16" width="38.5546875" customWidth="1"/>
    <col min="17" max="17" width="20.5546875" customWidth="1"/>
  </cols>
  <sheetData>
    <row r="1" spans="1:38" x14ac:dyDescent="0.3">
      <c r="A1" s="762" t="s">
        <v>1259</v>
      </c>
      <c r="B1" s="763"/>
      <c r="C1" s="764"/>
      <c r="D1" s="771" t="s">
        <v>1284</v>
      </c>
      <c r="E1" s="772"/>
      <c r="F1" s="772"/>
      <c r="G1" s="772"/>
      <c r="H1" s="772"/>
      <c r="I1" s="772"/>
      <c r="J1" s="772"/>
      <c r="K1" s="772"/>
      <c r="L1" s="772"/>
      <c r="M1" s="772"/>
      <c r="N1" s="772"/>
      <c r="O1" s="772"/>
      <c r="P1" s="772"/>
      <c r="Q1" s="772"/>
      <c r="R1" s="772"/>
      <c r="S1" s="772"/>
      <c r="T1" s="772"/>
      <c r="U1" s="772"/>
      <c r="V1" s="772"/>
      <c r="W1" s="772"/>
      <c r="X1" s="772"/>
      <c r="Y1" s="772"/>
      <c r="Z1" s="772"/>
      <c r="AA1" s="772"/>
      <c r="AB1" s="772"/>
      <c r="AC1" s="772"/>
      <c r="AD1" s="772"/>
      <c r="AE1" s="772"/>
      <c r="AF1" s="772"/>
      <c r="AG1" s="772"/>
      <c r="AH1" s="772"/>
      <c r="AI1" s="772"/>
      <c r="AJ1" s="772"/>
      <c r="AK1" s="773"/>
    </row>
    <row r="2" spans="1:38" x14ac:dyDescent="0.3">
      <c r="A2" s="765"/>
      <c r="B2" s="766"/>
      <c r="C2" s="767"/>
      <c r="D2" s="774"/>
      <c r="E2" s="775"/>
      <c r="F2" s="775"/>
      <c r="G2" s="775"/>
      <c r="H2" s="775"/>
      <c r="I2" s="775"/>
      <c r="J2" s="775"/>
      <c r="K2" s="775"/>
      <c r="L2" s="775"/>
      <c r="M2" s="775"/>
      <c r="N2" s="775"/>
      <c r="O2" s="775"/>
      <c r="P2" s="775"/>
      <c r="Q2" s="775"/>
      <c r="R2" s="775"/>
      <c r="S2" s="775"/>
      <c r="T2" s="775"/>
      <c r="U2" s="775"/>
      <c r="V2" s="775"/>
      <c r="W2" s="775"/>
      <c r="X2" s="775"/>
      <c r="Y2" s="775"/>
      <c r="Z2" s="775"/>
      <c r="AA2" s="775"/>
      <c r="AB2" s="775"/>
      <c r="AC2" s="775"/>
      <c r="AD2" s="775"/>
      <c r="AE2" s="775"/>
      <c r="AF2" s="775"/>
      <c r="AG2" s="775"/>
      <c r="AH2" s="775"/>
      <c r="AI2" s="775"/>
      <c r="AJ2" s="775"/>
      <c r="AK2" s="776"/>
    </row>
    <row r="3" spans="1:38" x14ac:dyDescent="0.3">
      <c r="A3" s="765"/>
      <c r="B3" s="766"/>
      <c r="C3" s="767"/>
      <c r="D3" s="774"/>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I3" s="775"/>
      <c r="AJ3" s="775"/>
      <c r="AK3" s="776"/>
    </row>
    <row r="4" spans="1:38" ht="15" thickBot="1" x14ac:dyDescent="0.35">
      <c r="A4" s="768"/>
      <c r="B4" s="769"/>
      <c r="C4" s="770"/>
      <c r="D4" s="777"/>
      <c r="E4" s="778"/>
      <c r="F4" s="778"/>
      <c r="G4" s="778"/>
      <c r="H4" s="778"/>
      <c r="I4" s="778"/>
      <c r="J4" s="778"/>
      <c r="K4" s="778"/>
      <c r="L4" s="778"/>
      <c r="M4" s="778"/>
      <c r="N4" s="778"/>
      <c r="O4" s="778"/>
      <c r="P4" s="778"/>
      <c r="Q4" s="778"/>
      <c r="R4" s="778"/>
      <c r="S4" s="778"/>
      <c r="T4" s="778"/>
      <c r="U4" s="778"/>
      <c r="V4" s="778"/>
      <c r="W4" s="778"/>
      <c r="X4" s="778"/>
      <c r="Y4" s="778"/>
      <c r="Z4" s="778"/>
      <c r="AA4" s="778"/>
      <c r="AB4" s="778"/>
      <c r="AC4" s="778"/>
      <c r="AD4" s="778"/>
      <c r="AE4" s="778"/>
      <c r="AF4" s="778"/>
      <c r="AG4" s="778"/>
      <c r="AH4" s="778"/>
      <c r="AI4" s="778"/>
      <c r="AJ4" s="778"/>
      <c r="AK4" s="779"/>
    </row>
    <row r="5" spans="1:38" ht="15" thickBot="1" x14ac:dyDescent="0.35"/>
    <row r="6" spans="1:38" ht="18.600000000000001" thickBot="1" x14ac:dyDescent="0.35">
      <c r="A6" s="829" t="s">
        <v>1285</v>
      </c>
      <c r="B6" s="830"/>
      <c r="C6" s="830"/>
      <c r="D6" s="830"/>
      <c r="E6" s="830"/>
      <c r="F6" s="830"/>
      <c r="G6" s="830"/>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1"/>
    </row>
    <row r="7" spans="1:38" ht="27.75" customHeight="1" x14ac:dyDescent="0.3">
      <c r="A7" s="475"/>
      <c r="B7" s="475"/>
      <c r="C7" s="475"/>
      <c r="D7" s="475"/>
      <c r="E7" s="396" t="s">
        <v>185</v>
      </c>
      <c r="F7" s="396"/>
      <c r="G7" s="396"/>
      <c r="H7" s="396"/>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c r="AH7" s="511" t="s">
        <v>186</v>
      </c>
      <c r="AI7" s="511"/>
      <c r="AJ7" s="511"/>
      <c r="AK7" s="511"/>
      <c r="AL7" s="83"/>
    </row>
    <row r="8" spans="1:38" ht="28.95" customHeight="1" x14ac:dyDescent="0.3">
      <c r="A8" s="475"/>
      <c r="B8" s="475"/>
      <c r="C8" s="475"/>
      <c r="D8" s="475"/>
      <c r="E8" s="396" t="s">
        <v>187</v>
      </c>
      <c r="F8" s="396"/>
      <c r="G8" s="396"/>
      <c r="H8" s="396"/>
      <c r="I8" s="396"/>
      <c r="J8" s="396"/>
      <c r="K8" s="396"/>
      <c r="L8" s="396"/>
      <c r="M8" s="396"/>
      <c r="N8" s="396"/>
      <c r="O8" s="396"/>
      <c r="P8" s="396"/>
      <c r="Q8" s="396"/>
      <c r="R8" s="396"/>
      <c r="S8" s="396"/>
      <c r="T8" s="396"/>
      <c r="U8" s="396"/>
      <c r="V8" s="396"/>
      <c r="W8" s="396"/>
      <c r="X8" s="396"/>
      <c r="Y8" s="396"/>
      <c r="Z8" s="396"/>
      <c r="AA8" s="396"/>
      <c r="AB8" s="396"/>
      <c r="AC8" s="396"/>
      <c r="AD8" s="396"/>
      <c r="AE8" s="396"/>
      <c r="AF8" s="396"/>
      <c r="AG8" s="396"/>
      <c r="AH8" s="511" t="s">
        <v>188</v>
      </c>
      <c r="AI8" s="511"/>
      <c r="AJ8" s="511"/>
      <c r="AK8" s="511"/>
      <c r="AL8" s="83"/>
    </row>
    <row r="9" spans="1:38" ht="25.2" customHeight="1" x14ac:dyDescent="0.3">
      <c r="A9" s="475"/>
      <c r="B9" s="475"/>
      <c r="C9" s="475"/>
      <c r="D9" s="475"/>
      <c r="E9" s="396"/>
      <c r="F9" s="396"/>
      <c r="G9" s="396"/>
      <c r="H9" s="396"/>
      <c r="I9" s="396"/>
      <c r="J9" s="396"/>
      <c r="K9" s="396"/>
      <c r="L9" s="396"/>
      <c r="M9" s="396"/>
      <c r="N9" s="396"/>
      <c r="O9" s="396"/>
      <c r="P9" s="396"/>
      <c r="Q9" s="396"/>
      <c r="R9" s="396"/>
      <c r="S9" s="396"/>
      <c r="T9" s="396"/>
      <c r="U9" s="396"/>
      <c r="V9" s="396"/>
      <c r="W9" s="396"/>
      <c r="X9" s="396"/>
      <c r="Y9" s="396"/>
      <c r="Z9" s="396"/>
      <c r="AA9" s="396"/>
      <c r="AB9" s="396"/>
      <c r="AC9" s="396"/>
      <c r="AD9" s="396"/>
      <c r="AE9" s="396"/>
      <c r="AF9" s="396"/>
      <c r="AG9" s="396"/>
      <c r="AH9" s="511" t="s">
        <v>189</v>
      </c>
      <c r="AI9" s="511"/>
      <c r="AJ9" s="511"/>
      <c r="AK9" s="511"/>
      <c r="AL9" s="83"/>
    </row>
    <row r="10" spans="1:38" x14ac:dyDescent="0.3">
      <c r="A10" s="50"/>
      <c r="B10" s="51"/>
      <c r="C10" s="50"/>
      <c r="D10" s="50"/>
      <c r="E10" s="52"/>
      <c r="F10" s="53"/>
      <c r="G10" s="52"/>
      <c r="H10" s="52"/>
      <c r="I10" s="52"/>
      <c r="J10" s="52"/>
      <c r="K10" s="52"/>
      <c r="L10" s="52"/>
      <c r="M10" s="52"/>
      <c r="N10" s="52"/>
      <c r="O10" s="52"/>
      <c r="P10" s="52"/>
      <c r="Q10" s="52"/>
      <c r="R10" s="52"/>
      <c r="S10" s="52"/>
      <c r="T10" s="52"/>
      <c r="U10" s="52"/>
      <c r="V10" s="52"/>
      <c r="W10" s="52"/>
      <c r="X10" s="52"/>
      <c r="Y10" s="54"/>
      <c r="Z10" s="52"/>
      <c r="AA10" s="52"/>
      <c r="AB10" s="52"/>
      <c r="AC10" s="52"/>
      <c r="AD10" s="52"/>
      <c r="AE10" s="52"/>
      <c r="AF10" s="52"/>
      <c r="AG10" s="52"/>
      <c r="AH10" s="52"/>
      <c r="AI10" s="52"/>
      <c r="AJ10" s="52"/>
      <c r="AK10" s="52"/>
      <c r="AL10" s="52"/>
    </row>
    <row r="11" spans="1:38" ht="23.4" x14ac:dyDescent="0.3">
      <c r="A11" s="520" t="s">
        <v>8</v>
      </c>
      <c r="B11" s="520"/>
      <c r="C11" s="787" t="s">
        <v>1159</v>
      </c>
      <c r="D11" s="538"/>
      <c r="E11" s="538"/>
      <c r="F11" s="538"/>
      <c r="G11" s="538"/>
      <c r="H11" s="520" t="s">
        <v>10</v>
      </c>
      <c r="I11" s="520"/>
      <c r="J11" s="522" t="s">
        <v>1160</v>
      </c>
      <c r="K11" s="521"/>
      <c r="L11" s="521"/>
      <c r="M11" s="521"/>
      <c r="N11" s="521"/>
      <c r="O11" s="520" t="s">
        <v>12</v>
      </c>
      <c r="P11" s="520"/>
      <c r="Q11" s="903" t="s">
        <v>1161</v>
      </c>
      <c r="R11" s="904"/>
      <c r="S11" s="904"/>
      <c r="T11" s="904"/>
      <c r="U11" s="904"/>
      <c r="V11" s="904"/>
      <c r="W11" s="904"/>
      <c r="X11" s="904"/>
      <c r="Y11" s="904"/>
      <c r="Z11" s="904"/>
      <c r="AA11" s="904"/>
      <c r="AB11" s="904"/>
      <c r="AC11" s="904"/>
      <c r="AD11" s="904"/>
      <c r="AE11" s="905"/>
      <c r="AF11" s="55" t="s">
        <v>14</v>
      </c>
      <c r="AG11" s="902" t="s">
        <v>1162</v>
      </c>
      <c r="AH11" s="902"/>
      <c r="AI11" s="902"/>
      <c r="AJ11" s="902"/>
      <c r="AK11" s="902"/>
      <c r="AL11" s="52"/>
    </row>
    <row r="12" spans="1:38" x14ac:dyDescent="0.3">
      <c r="A12" s="514" t="s">
        <v>16</v>
      </c>
      <c r="B12" s="514"/>
      <c r="C12" s="514"/>
      <c r="D12" s="514"/>
      <c r="E12" s="514"/>
      <c r="F12" s="514"/>
      <c r="G12" s="514"/>
      <c r="H12" s="498" t="s">
        <v>17</v>
      </c>
      <c r="I12" s="498"/>
      <c r="J12" s="498"/>
      <c r="K12" s="498"/>
      <c r="L12" s="498"/>
      <c r="M12" s="498"/>
      <c r="N12" s="498"/>
      <c r="O12" s="517" t="s">
        <v>18</v>
      </c>
      <c r="P12" s="517"/>
      <c r="Q12" s="517"/>
      <c r="R12" s="517"/>
      <c r="S12" s="517"/>
      <c r="T12" s="517"/>
      <c r="U12" s="517"/>
      <c r="V12" s="517"/>
      <c r="W12" s="517"/>
      <c r="X12" s="517"/>
      <c r="Y12" s="518" t="s">
        <v>19</v>
      </c>
      <c r="Z12" s="518"/>
      <c r="AA12" s="518"/>
      <c r="AB12" s="518"/>
      <c r="AC12" s="518"/>
      <c r="AD12" s="518"/>
      <c r="AE12" s="518"/>
      <c r="AF12" s="519" t="s">
        <v>20</v>
      </c>
      <c r="AG12" s="519"/>
      <c r="AH12" s="519"/>
      <c r="AI12" s="519"/>
      <c r="AJ12" s="519"/>
      <c r="AK12" s="519"/>
      <c r="AL12" s="52"/>
    </row>
    <row r="13" spans="1:38" x14ac:dyDescent="0.3">
      <c r="A13" s="513" t="s">
        <v>21</v>
      </c>
      <c r="B13" s="514" t="s">
        <v>22</v>
      </c>
      <c r="C13" s="509" t="s">
        <v>23</v>
      </c>
      <c r="D13" s="509" t="s">
        <v>24</v>
      </c>
      <c r="E13" s="514" t="s">
        <v>25</v>
      </c>
      <c r="F13" s="509" t="s">
        <v>26</v>
      </c>
      <c r="G13" s="509" t="s">
        <v>27</v>
      </c>
      <c r="H13" s="500" t="s">
        <v>28</v>
      </c>
      <c r="I13" s="498" t="s">
        <v>29</v>
      </c>
      <c r="J13" s="500" t="s">
        <v>30</v>
      </c>
      <c r="K13" s="500" t="s">
        <v>31</v>
      </c>
      <c r="L13" s="500" t="s">
        <v>32</v>
      </c>
      <c r="M13" s="498" t="s">
        <v>29</v>
      </c>
      <c r="N13" s="500" t="s">
        <v>33</v>
      </c>
      <c r="O13" s="505" t="s">
        <v>34</v>
      </c>
      <c r="P13" s="496" t="s">
        <v>35</v>
      </c>
      <c r="Q13" s="507" t="s">
        <v>36</v>
      </c>
      <c r="R13" s="496" t="s">
        <v>37</v>
      </c>
      <c r="S13" s="496" t="s">
        <v>38</v>
      </c>
      <c r="T13" s="496"/>
      <c r="U13" s="496"/>
      <c r="V13" s="496"/>
      <c r="W13" s="496"/>
      <c r="X13" s="496"/>
      <c r="Y13" s="497" t="s">
        <v>39</v>
      </c>
      <c r="Z13" s="495" t="s">
        <v>40</v>
      </c>
      <c r="AA13" s="495" t="s">
        <v>29</v>
      </c>
      <c r="AB13" s="495" t="s">
        <v>41</v>
      </c>
      <c r="AC13" s="495" t="s">
        <v>29</v>
      </c>
      <c r="AD13" s="495" t="s">
        <v>42</v>
      </c>
      <c r="AE13" s="495" t="s">
        <v>43</v>
      </c>
      <c r="AF13" s="494" t="s">
        <v>20</v>
      </c>
      <c r="AG13" s="494" t="s">
        <v>44</v>
      </c>
      <c r="AH13" s="494" t="s">
        <v>45</v>
      </c>
      <c r="AI13" s="494" t="s">
        <v>46</v>
      </c>
      <c r="AJ13" s="494" t="s">
        <v>47</v>
      </c>
      <c r="AK13" s="494" t="s">
        <v>48</v>
      </c>
      <c r="AL13" s="52"/>
    </row>
    <row r="14" spans="1:38" ht="69.599999999999994" x14ac:dyDescent="0.3">
      <c r="A14" s="513"/>
      <c r="B14" s="514"/>
      <c r="C14" s="509"/>
      <c r="D14" s="509"/>
      <c r="E14" s="514"/>
      <c r="F14" s="509"/>
      <c r="G14" s="509"/>
      <c r="H14" s="501"/>
      <c r="I14" s="499"/>
      <c r="J14" s="501"/>
      <c r="K14" s="501"/>
      <c r="L14" s="499"/>
      <c r="M14" s="499"/>
      <c r="N14" s="501"/>
      <c r="O14" s="506"/>
      <c r="P14" s="496"/>
      <c r="Q14" s="508"/>
      <c r="R14" s="496"/>
      <c r="S14" s="56" t="s">
        <v>49</v>
      </c>
      <c r="T14" s="56" t="s">
        <v>50</v>
      </c>
      <c r="U14" s="56" t="s">
        <v>51</v>
      </c>
      <c r="V14" s="56" t="s">
        <v>52</v>
      </c>
      <c r="W14" s="56" t="s">
        <v>53</v>
      </c>
      <c r="X14" s="56" t="s">
        <v>54</v>
      </c>
      <c r="Y14" s="497"/>
      <c r="Z14" s="495"/>
      <c r="AA14" s="495"/>
      <c r="AB14" s="495"/>
      <c r="AC14" s="495"/>
      <c r="AD14" s="495"/>
      <c r="AE14" s="495"/>
      <c r="AF14" s="494"/>
      <c r="AG14" s="494"/>
      <c r="AH14" s="494"/>
      <c r="AI14" s="494"/>
      <c r="AJ14" s="494"/>
      <c r="AK14" s="494"/>
      <c r="AL14" s="103"/>
    </row>
    <row r="15" spans="1:38" ht="68.400000000000006" x14ac:dyDescent="0.3">
      <c r="A15" s="475">
        <v>1</v>
      </c>
      <c r="B15" s="489" t="s">
        <v>89</v>
      </c>
      <c r="C15" s="579" t="s">
        <v>1163</v>
      </c>
      <c r="D15" s="579" t="s">
        <v>1164</v>
      </c>
      <c r="E15" s="580" t="s">
        <v>1165</v>
      </c>
      <c r="F15" s="489" t="s">
        <v>59</v>
      </c>
      <c r="G15" s="493">
        <v>30</v>
      </c>
      <c r="H15" s="473" t="str">
        <f>IF(G15&lt;=0,"",IF(G15&lt;=2,"Muy Baja",IF(G15&lt;=24,"Baja",IF(G15&lt;=500,"Media",IF(G15&lt;=5000,"Alta","Muy Alta")))))</f>
        <v>Media</v>
      </c>
      <c r="I15" s="470">
        <f>IF(H15="","",IF(H15="Muy Baja",0.2,IF(H15="Baja",0.4,IF(H15="Media",0.6,IF(H15="Alta",0.8,IF(H15="Muy Alta",1,))))))</f>
        <v>0.6</v>
      </c>
      <c r="J15" s="479" t="s">
        <v>376</v>
      </c>
      <c r="K15" s="470" t="str">
        <f>IF(NOT(ISERROR(MATCH(J15,'[28]Tabla Impacto'!$B$221:$B$223,0))),'[28]Tabla Impacto'!$F$223&amp;"Por favor no seleccionar los criterios de impacto(Afectación Económica o presupuestal y Pérdida Reputacional)",J15)</f>
        <v xml:space="preserve">     El riesgo afecta la imagen de la entidad internamente, de conocimiento general, nivel interno, de junta dircetiva y accionistas y/o de provedores</v>
      </c>
      <c r="L15" s="473" t="str">
        <f>IF(OR(K15='[28]Tabla Impacto'!$C$11,K15='[28]Tabla Impacto'!$D$11),"Leve",IF(OR(K15='[28]Tabla Impacto'!$C$12,K15='[28]Tabla Impacto'!$D$12),"Menor",IF(OR(K15='[28]Tabla Impacto'!$C$13,K15='[28]Tabla Impacto'!$D$13),"Moderado",IF(OR(K15='[28]Tabla Impacto'!$C$14,K15='[28]Tabla Impacto'!$D$14),"Mayor",IF(OR(K15='[28]Tabla Impacto'!$C$15,K15='[28]Tabla Impacto'!$D$15),"Catastrófico","")))))</f>
        <v>Menor</v>
      </c>
      <c r="M15" s="470">
        <f>IF(L15="","",IF(L15="Leve",0.2,IF(L15="Menor",0.4,IF(L15="Moderado",0.6,IF(L15="Mayor",0.8,IF(L15="Catastrófico",1,))))))</f>
        <v>0.4</v>
      </c>
      <c r="N15" s="482" t="str">
        <f>IF(OR(AND(H15="Muy Baja",L15="Leve"),AND(H15="Muy Baja",L15="Menor"),AND(H15="Baja",L15="Leve")),"Bajo",IF(OR(AND(H15="Muy baja",L15="Moderado"),AND(H15="Baja",L15="Menor"),AND(H15="Baja",L15="Moderado"),AND(H15="Media",L15="Leve"),AND(H15="Media",L15="Menor"),AND(H15="Media",L15="Moderado"),AND(H15="Alta",L15="Leve"),AND(H15="Alta",L15="Menor")),"Moderado",IF(OR(AND(H15="Muy Baja",L15="Mayor"),AND(H15="Baja",L15="Mayor"),AND(H15="Media",L15="Mayor"),AND(H15="Alta",L15="Moderado"),AND(H15="Alta",L15="Mayor"),AND(H15="Muy Alta",L15="Leve"),AND(H15="Muy Alta",L15="Menor"),AND(H15="Muy Alta",L15="Moderado"),AND(H15="Muy Alta",L15="Mayor")),"Alto",IF(OR(AND(H15="Muy Baja",L15="Catastrófico"),AND(H15="Baja",L15="Catastrófico"),AND(H15="Media",L15="Catastrófico"),AND(H15="Alta",L15="Catastrófico"),AND(H15="Muy Alta",L15="Catastrófico")),"Extremo",""))))</f>
        <v>Moderado</v>
      </c>
      <c r="O15" s="57">
        <v>1</v>
      </c>
      <c r="P15" s="58" t="s">
        <v>1166</v>
      </c>
      <c r="Q15" s="126" t="s">
        <v>1167</v>
      </c>
      <c r="R15" s="60" t="str">
        <f t="shared" ref="R15:R28" si="0">IF(OR(S15="Preventivo",S15="Detectivo"),"Probabilidad",IF(S15="Correctivo","Impacto",""))</f>
        <v>Probabilidad</v>
      </c>
      <c r="S15" s="61" t="s">
        <v>206</v>
      </c>
      <c r="T15" s="61" t="s">
        <v>64</v>
      </c>
      <c r="U15" s="62" t="str">
        <f>IF(AND(S15="Preventivo",T15="Automático"),"50%",IF(AND(S15="Preventivo",T15="Manual"),"40%",IF(AND(S15="Detectivo",T15="Automático"),"40%",IF(AND(S15="Detectivo",T15="Manual"),"30%",IF(AND(S15="Correctivo",T15="Automático"),"35%",IF(AND(S15="Correctivo",T15="Manual"),"25%",""))))))</f>
        <v>30%</v>
      </c>
      <c r="V15" s="61" t="s">
        <v>65</v>
      </c>
      <c r="W15" s="61" t="s">
        <v>66</v>
      </c>
      <c r="X15" s="61" t="s">
        <v>67</v>
      </c>
      <c r="Y15" s="63">
        <f>IFERROR(IF(R15="Probabilidad",(I15-(+I15*U15)),IF(R15="Impacto",I15,"")),"")</f>
        <v>0.42</v>
      </c>
      <c r="Z15" s="64" t="str">
        <f>IFERROR(IF(Y15="","",IF(Y15&lt;=0.2,"Muy Baja",IF(Y15&lt;=0.4,"Baja",IF(Y15&lt;=0.6,"Media",IF(Y15&lt;=0.8,"Alta","Muy Alta"))))),"")</f>
        <v>Media</v>
      </c>
      <c r="AA15" s="62">
        <f>+Y15</f>
        <v>0.42</v>
      </c>
      <c r="AB15" s="64" t="str">
        <f>IFERROR(IF(AC15="","",IF(AC15&lt;=0.2,"Leve",IF(AC15&lt;=0.4,"Menor",IF(AC15&lt;=0.6,"Moderado",IF(AC15&lt;=0.8,"Mayor","Catastrófico"))))),"")</f>
        <v>Menor</v>
      </c>
      <c r="AC15" s="62">
        <f>IFERROR(IF(R15="Impacto",(M15-(+M15*U15)),IF(R15="Probabilidad",M15,"")),"")</f>
        <v>0.4</v>
      </c>
      <c r="AD15" s="65" t="str">
        <f>IFERROR(IF(OR(AND(Z15="Muy Baja",AB15="Leve"),AND(Z15="Muy Baja",AB15="Menor"),AND(Z15="Baja",AB15="Leve")),"Bajo",IF(OR(AND(Z15="Muy baja",AB15="Moderado"),AND(Z15="Baja",AB15="Menor"),AND(Z15="Baja",AB15="Moderado"),AND(Z15="Media",AB15="Leve"),AND(Z15="Media",AB15="Menor"),AND(Z15="Media",AB15="Moderado"),AND(Z15="Alta",AB15="Leve"),AND(Z15="Alta",AB15="Menor")),"Moderado",IF(OR(AND(Z15="Muy Baja",AB15="Mayor"),AND(Z15="Baja",AB15="Mayor"),AND(Z15="Media",AB15="Mayor"),AND(Z15="Alta",AB15="Moderado"),AND(Z15="Alta",AB15="Mayor"),AND(Z15="Muy Alta",AB15="Leve"),AND(Z15="Muy Alta",AB15="Menor"),AND(Z15="Muy Alta",AB15="Moderado"),AND(Z15="Muy Alta",AB15="Mayor")),"Alto",IF(OR(AND(Z15="Muy Baja",AB15="Catastrófico"),AND(Z15="Baja",AB15="Catastrófico"),AND(Z15="Media",AB15="Catastrófico"),AND(Z15="Alta",AB15="Catastrófico"),AND(Z15="Muy Alta",AB15="Catastrófico")),"Extremo","")))),"")</f>
        <v>Moderado</v>
      </c>
      <c r="AE15" s="61" t="s">
        <v>68</v>
      </c>
      <c r="AF15" s="488"/>
      <c r="AG15" s="488"/>
      <c r="AH15" s="490"/>
      <c r="AI15" s="490"/>
      <c r="AJ15" s="490"/>
      <c r="AK15" s="492"/>
      <c r="AL15" s="52"/>
    </row>
    <row r="16" spans="1:38" ht="79.2" x14ac:dyDescent="0.3">
      <c r="A16" s="475"/>
      <c r="B16" s="476"/>
      <c r="C16" s="567"/>
      <c r="D16" s="567"/>
      <c r="E16" s="568"/>
      <c r="F16" s="476"/>
      <c r="G16" s="474"/>
      <c r="H16" s="473"/>
      <c r="I16" s="470"/>
      <c r="J16" s="479"/>
      <c r="K16" s="470">
        <f>IF(NOT(ISERROR(MATCH(J16,_xlfn.ANCHORARRAY(E19),0))),#REF!&amp;"Por favor no seleccionar los criterios de impacto",J16)</f>
        <v>0</v>
      </c>
      <c r="L16" s="473"/>
      <c r="M16" s="470"/>
      <c r="N16" s="482"/>
      <c r="O16" s="57">
        <v>2</v>
      </c>
      <c r="P16" s="58" t="s">
        <v>1168</v>
      </c>
      <c r="Q16" s="126" t="s">
        <v>1169</v>
      </c>
      <c r="R16" s="60" t="str">
        <f t="shared" si="0"/>
        <v>Probabilidad</v>
      </c>
      <c r="S16" s="61" t="s">
        <v>206</v>
      </c>
      <c r="T16" s="61" t="s">
        <v>64</v>
      </c>
      <c r="U16" s="62" t="str">
        <f t="shared" ref="U16" si="1">IF(AND(S16="Preventivo",T16="Automático"),"50%",IF(AND(S16="Preventivo",T16="Manual"),"40%",IF(AND(S16="Detectivo",T16="Automático"),"40%",IF(AND(S16="Detectivo",T16="Manual"),"30%",IF(AND(S16="Correctivo",T16="Automático"),"35%",IF(AND(S16="Correctivo",T16="Manual"),"25%",""))))))</f>
        <v>30%</v>
      </c>
      <c r="V16" s="61" t="s">
        <v>65</v>
      </c>
      <c r="W16" s="61" t="s">
        <v>66</v>
      </c>
      <c r="X16" s="61" t="s">
        <v>67</v>
      </c>
      <c r="Y16" s="63">
        <f>IFERROR(IF(AND(R15="Probabilidad",R16="Probabilidad"),(AA15-(+AA15*U16)),IF(R16="Probabilidad",(I15-(+I15*U16)),IF(R16="Impacto",AA15,""))),"")</f>
        <v>0.29399999999999998</v>
      </c>
      <c r="Z16" s="64" t="str">
        <f t="shared" ref="Z16" si="2">IFERROR(IF(Y16="","",IF(Y16&lt;=0.2,"Muy Baja",IF(Y16&lt;=0.4,"Baja",IF(Y16&lt;=0.6,"Media",IF(Y16&lt;=0.8,"Alta","Muy Alta"))))),"")</f>
        <v>Baja</v>
      </c>
      <c r="AA16" s="62">
        <f t="shared" ref="AA16" si="3">+Y16</f>
        <v>0.29399999999999998</v>
      </c>
      <c r="AB16" s="64" t="str">
        <f t="shared" ref="AB16" si="4">IFERROR(IF(AC16="","",IF(AC16&lt;=0.2,"Leve",IF(AC16&lt;=0.4,"Menor",IF(AC16&lt;=0.6,"Moderado",IF(AC16&lt;=0.8,"Mayor","Catastrófico"))))),"")</f>
        <v>Menor</v>
      </c>
      <c r="AC16" s="62">
        <f>IFERROR(IF(AND(R15="Impacto",R16="Impacto"),(AC15-(+AC15*U16)),IF(R16="Impacto",($M$14-(+$M$14*U16)),IF(R16="Probabilidad",AC15,""))),"")</f>
        <v>0.4</v>
      </c>
      <c r="AD16" s="65" t="str">
        <f t="shared" ref="AD16" si="5">IFERROR(IF(OR(AND(Z16="Muy Baja",AB16="Leve"),AND(Z16="Muy Baja",AB16="Menor"),AND(Z16="Baja",AB16="Leve")),"Bajo",IF(OR(AND(Z16="Muy baja",AB16="Moderado"),AND(Z16="Baja",AB16="Menor"),AND(Z16="Baja",AB16="Moderado"),AND(Z16="Media",AB16="Leve"),AND(Z16="Media",AB16="Menor"),AND(Z16="Media",AB16="Moderado"),AND(Z16="Alta",AB16="Leve"),AND(Z16="Alta",AB16="Menor")),"Moderado",IF(OR(AND(Z16="Muy Baja",AB16="Mayor"),AND(Z16="Baja",AB16="Mayor"),AND(Z16="Media",AB16="Mayor"),AND(Z16="Alta",AB16="Moderado"),AND(Z16="Alta",AB16="Mayor"),AND(Z16="Muy Alta",AB16="Leve"),AND(Z16="Muy Alta",AB16="Menor"),AND(Z16="Muy Alta",AB16="Moderado"),AND(Z16="Muy Alta",AB16="Mayor")),"Alto",IF(OR(AND(Z16="Muy Baja",AB16="Catastrófico"),AND(Z16="Baja",AB16="Catastrófico"),AND(Z16="Media",AB16="Catastrófico"),AND(Z16="Alta",AB16="Catastrófico"),AND(Z16="Muy Alta",AB16="Catastrófico")),"Extremo","")))),"")</f>
        <v>Moderado</v>
      </c>
      <c r="AE16" s="61" t="s">
        <v>68</v>
      </c>
      <c r="AF16" s="489"/>
      <c r="AG16" s="489"/>
      <c r="AH16" s="491"/>
      <c r="AI16" s="491"/>
      <c r="AJ16" s="491"/>
      <c r="AK16" s="493"/>
      <c r="AL16" s="52"/>
    </row>
    <row r="17" spans="1:38" ht="92.4" x14ac:dyDescent="0.3">
      <c r="A17" s="475">
        <v>2</v>
      </c>
      <c r="B17" s="489" t="s">
        <v>89</v>
      </c>
      <c r="C17" s="567" t="s">
        <v>1170</v>
      </c>
      <c r="D17" s="567" t="s">
        <v>1171</v>
      </c>
      <c r="E17" s="568" t="s">
        <v>1172</v>
      </c>
      <c r="F17" s="489" t="s">
        <v>59</v>
      </c>
      <c r="G17" s="474">
        <v>30</v>
      </c>
      <c r="H17" s="473" t="str">
        <f>IF(G17&lt;=0,"",IF(G17&lt;=2,"Muy Baja",IF(G17&lt;=24,"Baja",IF(G17&lt;=500,"Media",IF(G17&lt;=5000,"Alta","Muy Alta")))))</f>
        <v>Media</v>
      </c>
      <c r="I17" s="470">
        <f>IF(H17="","",IF(H17="Muy Baja",0.2,IF(H17="Baja",0.4,IF(H17="Media",0.6,IF(H17="Alta",0.8,IF(H17="Muy Alta",1,))))))</f>
        <v>0.6</v>
      </c>
      <c r="J17" s="479" t="s">
        <v>376</v>
      </c>
      <c r="K17" s="470" t="str">
        <f>IF(NOT(ISERROR(MATCH(J17,'[28]Tabla Impacto'!$B$221:$B$223,0))),'[28]Tabla Impacto'!$F$223&amp;"Por favor no seleccionar los criterios de impacto(Afectación Económica o presupuestal y Pérdida Reputacional)",J17)</f>
        <v xml:space="preserve">     El riesgo afecta la imagen de la entidad internamente, de conocimiento general, nivel interno, de junta dircetiva y accionistas y/o de provedores</v>
      </c>
      <c r="L17" s="473" t="str">
        <f>IF(OR(K17='[28]Tabla Impacto'!$C$11,K17='[28]Tabla Impacto'!$D$11),"Leve",IF(OR(K17='[28]Tabla Impacto'!$C$12,K17='[28]Tabla Impacto'!$D$12),"Menor",IF(OR(K17='[28]Tabla Impacto'!$C$13,K17='[28]Tabla Impacto'!$D$13),"Moderado",IF(OR(K17='[28]Tabla Impacto'!$C$14,K17='[28]Tabla Impacto'!$D$14),"Mayor",IF(OR(K17='[28]Tabla Impacto'!$C$15,K17='[28]Tabla Impacto'!$D$15),"Catastrófico","")))))</f>
        <v>Menor</v>
      </c>
      <c r="M17" s="470">
        <f>IF(L17="","",IF(L17="Leve",0.2,IF(L17="Menor",0.4,IF(L17="Moderado",0.6,IF(L17="Mayor",0.8,IF(L17="Catastrófico",1,))))))</f>
        <v>0.4</v>
      </c>
      <c r="N17" s="482" t="str">
        <f>IF(OR(AND(H17="Muy Baja",L17="Leve"),AND(H17="Muy Baja",L17="Menor"),AND(H17="Baja",L17="Leve")),"Bajo",IF(OR(AND(H17="Muy baja",L17="Moderado"),AND(H17="Baja",L17="Menor"),AND(H17="Baja",L17="Moderado"),AND(H17="Media",L17="Leve"),AND(H17="Media",L17="Menor"),AND(H17="Media",L17="Moderado"),AND(H17="Alta",L17="Leve"),AND(H17="Alta",L17="Menor")),"Moderado",IF(OR(AND(H17="Muy Baja",L17="Mayor"),AND(H17="Baja",L17="Mayor"),AND(H17="Media",L17="Mayor"),AND(H17="Alta",L17="Moderado"),AND(H17="Alta",L17="Mayor"),AND(H17="Muy Alta",L17="Leve"),AND(H17="Muy Alta",L17="Menor"),AND(H17="Muy Alta",L17="Moderado"),AND(H17="Muy Alta",L17="Mayor")),"Alto",IF(OR(AND(H17="Muy Baja",L17="Catastrófico"),AND(H17="Baja",L17="Catastrófico"),AND(H17="Media",L17="Catastrófico"),AND(H17="Alta",L17="Catastrófico"),AND(H17="Muy Alta",L17="Catastrófico")),"Extremo",""))))</f>
        <v>Moderado</v>
      </c>
      <c r="O17" s="57">
        <v>1</v>
      </c>
      <c r="P17" s="202" t="s">
        <v>1173</v>
      </c>
      <c r="Q17" s="126" t="s">
        <v>1174</v>
      </c>
      <c r="R17" s="60" t="str">
        <f t="shared" si="0"/>
        <v>Probabilidad</v>
      </c>
      <c r="S17" s="61" t="s">
        <v>206</v>
      </c>
      <c r="T17" s="61" t="s">
        <v>64</v>
      </c>
      <c r="U17" s="62" t="str">
        <f>IF(AND(S17="Preventivo",T17="Automático"),"50%",IF(AND(S17="Preventivo",T17="Manual"),"40%",IF(AND(S17="Detectivo",T17="Automático"),"40%",IF(AND(S17="Detectivo",T17="Manual"),"30%",IF(AND(S17="Correctivo",T17="Automático"),"35%",IF(AND(S17="Correctivo",T17="Manual"),"25%",""))))))</f>
        <v>30%</v>
      </c>
      <c r="V17" s="61" t="s">
        <v>65</v>
      </c>
      <c r="W17" s="61" t="s">
        <v>66</v>
      </c>
      <c r="X17" s="61" t="s">
        <v>67</v>
      </c>
      <c r="Y17" s="63">
        <f>IFERROR(IF(R17="Probabilidad",(I17-(+I17*U17)),IF(R17="Impacto",I17,"")),"")</f>
        <v>0.42</v>
      </c>
      <c r="Z17" s="64" t="str">
        <f>IFERROR(IF(Y17="","",IF(Y17&lt;=0.2,"Muy Baja",IF(Y17&lt;=0.4,"Baja",IF(Y17&lt;=0.6,"Media",IF(Y17&lt;=0.8,"Alta","Muy Alta"))))),"")</f>
        <v>Media</v>
      </c>
      <c r="AA17" s="62">
        <f>+Y17</f>
        <v>0.42</v>
      </c>
      <c r="AB17" s="64" t="str">
        <f>IFERROR(IF(AC17="","",IF(AC17&lt;=0.2,"Leve",IF(AC17&lt;=0.4,"Menor",IF(AC17&lt;=0.6,"Moderado",IF(AC17&lt;=0.8,"Mayor","Catastrófico"))))),"")</f>
        <v>Menor</v>
      </c>
      <c r="AC17" s="62">
        <f>IFERROR(IF(R17="Impacto",(M17-(+M17*U17)),IF(R17="Probabilidad",M17,"")),"")</f>
        <v>0.4</v>
      </c>
      <c r="AD17" s="65" t="str">
        <f>IFERROR(IF(OR(AND(Z17="Muy Baja",AB17="Leve"),AND(Z17="Muy Baja",AB17="Menor"),AND(Z17="Baja",AB17="Leve")),"Bajo",IF(OR(AND(Z17="Muy baja",AB17="Moderado"),AND(Z17="Baja",AB17="Menor"),AND(Z17="Baja",AB17="Moderado"),AND(Z17="Media",AB17="Leve"),AND(Z17="Media",AB17="Menor"),AND(Z17="Media",AB17="Moderado"),AND(Z17="Alta",AB17="Leve"),AND(Z17="Alta",AB17="Menor")),"Moderado",IF(OR(AND(Z17="Muy Baja",AB17="Mayor"),AND(Z17="Baja",AB17="Mayor"),AND(Z17="Media",AB17="Mayor"),AND(Z17="Alta",AB17="Moderado"),AND(Z17="Alta",AB17="Mayor"),AND(Z17="Muy Alta",AB17="Leve"),AND(Z17="Muy Alta",AB17="Menor"),AND(Z17="Muy Alta",AB17="Moderado"),AND(Z17="Muy Alta",AB17="Mayor")),"Alto",IF(OR(AND(Z17="Muy Baja",AB17="Catastrófico"),AND(Z17="Baja",AB17="Catastrófico"),AND(Z17="Media",AB17="Catastrófico"),AND(Z17="Alta",AB17="Catastrófico"),AND(Z17="Muy Alta",AB17="Catastrófico")),"Extremo","")))),"")</f>
        <v>Moderado</v>
      </c>
      <c r="AE17" s="61" t="s">
        <v>68</v>
      </c>
      <c r="AF17" s="67"/>
      <c r="AG17" s="68"/>
      <c r="AH17" s="69"/>
      <c r="AI17" s="69"/>
      <c r="AJ17" s="67"/>
      <c r="AK17" s="68"/>
      <c r="AL17" s="52"/>
    </row>
    <row r="18" spans="1:38" ht="68.400000000000006" x14ac:dyDescent="0.3">
      <c r="A18" s="475"/>
      <c r="B18" s="476"/>
      <c r="C18" s="567"/>
      <c r="D18" s="567"/>
      <c r="E18" s="568"/>
      <c r="F18" s="476"/>
      <c r="G18" s="474"/>
      <c r="H18" s="473"/>
      <c r="I18" s="470"/>
      <c r="J18" s="479"/>
      <c r="K18" s="470">
        <f>IF(NOT(ISERROR(MATCH(J18,_xlfn.ANCHORARRAY(E21),0))),#REF!&amp;"Por favor no seleccionar los criterios de impacto",J18)</f>
        <v>0</v>
      </c>
      <c r="L18" s="473"/>
      <c r="M18" s="470"/>
      <c r="N18" s="482"/>
      <c r="O18" s="57">
        <v>2</v>
      </c>
      <c r="P18" s="58" t="s">
        <v>1175</v>
      </c>
      <c r="Q18" s="126" t="s">
        <v>1176</v>
      </c>
      <c r="R18" s="60" t="str">
        <f t="shared" si="0"/>
        <v>Probabilidad</v>
      </c>
      <c r="S18" s="61" t="s">
        <v>206</v>
      </c>
      <c r="T18" s="61" t="s">
        <v>64</v>
      </c>
      <c r="U18" s="62" t="str">
        <f t="shared" ref="U18" si="6">IF(AND(S18="Preventivo",T18="Automático"),"50%",IF(AND(S18="Preventivo",T18="Manual"),"40%",IF(AND(S18="Detectivo",T18="Automático"),"40%",IF(AND(S18="Detectivo",T18="Manual"),"30%",IF(AND(S18="Correctivo",T18="Automático"),"35%",IF(AND(S18="Correctivo",T18="Manual"),"25%",""))))))</f>
        <v>30%</v>
      </c>
      <c r="V18" s="61" t="s">
        <v>65</v>
      </c>
      <c r="W18" s="61" t="s">
        <v>66</v>
      </c>
      <c r="X18" s="61" t="s">
        <v>67</v>
      </c>
      <c r="Y18" s="63">
        <f>IFERROR(IF(AND(R17="Probabilidad",R18="Probabilidad"),(AA17-(+AA17*U18)),IF(R18="Probabilidad",(I17-(+I17*U18)),IF(R18="Impacto",AA17,""))),"")</f>
        <v>0.29399999999999998</v>
      </c>
      <c r="Z18" s="64" t="str">
        <f t="shared" ref="Z18" si="7">IFERROR(IF(Y18="","",IF(Y18&lt;=0.2,"Muy Baja",IF(Y18&lt;=0.4,"Baja",IF(Y18&lt;=0.6,"Media",IF(Y18&lt;=0.8,"Alta","Muy Alta"))))),"")</f>
        <v>Baja</v>
      </c>
      <c r="AA18" s="62">
        <f t="shared" ref="AA18" si="8">+Y18</f>
        <v>0.29399999999999998</v>
      </c>
      <c r="AB18" s="64" t="str">
        <f t="shared" ref="AB18" si="9">IFERROR(IF(AC18="","",IF(AC18&lt;=0.2,"Leve",IF(AC18&lt;=0.4,"Menor",IF(AC18&lt;=0.6,"Moderado",IF(AC18&lt;=0.8,"Mayor","Catastrófico"))))),"")</f>
        <v>Menor</v>
      </c>
      <c r="AC18" s="62">
        <f>IFERROR(IF(AND(R17="Impacto",R18="Impacto"),(AC17-(+AC17*U18)),IF(R18="Impacto",($M$16-(+$M$16*U18)),IF(R18="Probabilidad",AC17,""))),"")</f>
        <v>0.4</v>
      </c>
      <c r="AD18" s="65" t="str">
        <f t="shared" ref="AD18" si="10">IFERROR(IF(OR(AND(Z18="Muy Baja",AB18="Leve"),AND(Z18="Muy Baja",AB18="Menor"),AND(Z18="Baja",AB18="Leve")),"Bajo",IF(OR(AND(Z18="Muy baja",AB18="Moderado"),AND(Z18="Baja",AB18="Menor"),AND(Z18="Baja",AB18="Moderado"),AND(Z18="Media",AB18="Leve"),AND(Z18="Media",AB18="Menor"),AND(Z18="Media",AB18="Moderado"),AND(Z18="Alta",AB18="Leve"),AND(Z18="Alta",AB18="Menor")),"Moderado",IF(OR(AND(Z18="Muy Baja",AB18="Mayor"),AND(Z18="Baja",AB18="Mayor"),AND(Z18="Media",AB18="Mayor"),AND(Z18="Alta",AB18="Moderado"),AND(Z18="Alta",AB18="Mayor"),AND(Z18="Muy Alta",AB18="Leve"),AND(Z18="Muy Alta",AB18="Menor"),AND(Z18="Muy Alta",AB18="Moderado"),AND(Z18="Muy Alta",AB18="Mayor")),"Alto",IF(OR(AND(Z18="Muy Baja",AB18="Catastrófico"),AND(Z18="Baja",AB18="Catastrófico"),AND(Z18="Media",AB18="Catastrófico"),AND(Z18="Alta",AB18="Catastrófico"),AND(Z18="Muy Alta",AB18="Catastrófico")),"Extremo","")))),"")</f>
        <v>Moderado</v>
      </c>
      <c r="AE18" s="61" t="s">
        <v>68</v>
      </c>
      <c r="AF18" s="67"/>
      <c r="AG18" s="68"/>
      <c r="AH18" s="69"/>
      <c r="AI18" s="69"/>
      <c r="AJ18" s="67"/>
      <c r="AK18" s="68"/>
      <c r="AL18" s="52"/>
    </row>
    <row r="19" spans="1:38" ht="69" x14ac:dyDescent="0.3">
      <c r="A19" s="475">
        <v>3</v>
      </c>
      <c r="B19" s="489" t="s">
        <v>55</v>
      </c>
      <c r="C19" s="567" t="s">
        <v>1177</v>
      </c>
      <c r="D19" s="567" t="s">
        <v>1178</v>
      </c>
      <c r="E19" s="568" t="s">
        <v>1179</v>
      </c>
      <c r="F19" s="489" t="s">
        <v>154</v>
      </c>
      <c r="G19" s="474">
        <v>80</v>
      </c>
      <c r="H19" s="480" t="str">
        <f>IF(G19&lt;=0,"",IF(G19&lt;=2,"Muy Baja",IF(G19&lt;=24,"Baja",IF(G19&lt;=500,"Media",IF(G19&lt;=5000,"Alta","Muy Alta")))))</f>
        <v>Media</v>
      </c>
      <c r="I19" s="472">
        <f>IF(H19="","",IF(H19="Muy Baja",0.2,IF(H19="Baja",0.4,IF(H19="Media",0.6,IF(H19="Alta",0.8,IF(H19="Muy Alta",1,))))))</f>
        <v>0.6</v>
      </c>
      <c r="J19" s="479" t="s">
        <v>198</v>
      </c>
      <c r="K19" s="472" t="str">
        <f>IF(NOT(ISERROR(MATCH(J19,'[28]Tabla Impacto'!$B$221:$B$223,0))),'[28]Tabla Impacto'!$F$223&amp;"Por favor no seleccionar los criterios de impacto(Afectación Económica o presupuestal y Pérdida Reputacional)",J19)</f>
        <v xml:space="preserve">     El riesgo afecta la imagen de de la entidad con efecto publicitario sostenido a nivel de sector administrativo, nivel departamental o municipal</v>
      </c>
      <c r="L19" s="480" t="str">
        <f>IF(OR(K19='[28]Tabla Impacto'!$C$11,K19='[28]Tabla Impacto'!$D$11),"Leve",IF(OR(K19='[28]Tabla Impacto'!$C$12,K19='[28]Tabla Impacto'!$D$12),"Menor",IF(OR(K19='[28]Tabla Impacto'!$C$13,K19='[28]Tabla Impacto'!$D$13),"Moderado",IF(OR(K19='[28]Tabla Impacto'!$C$14,K19='[28]Tabla Impacto'!$D$14),"Mayor",IF(OR(K19='[28]Tabla Impacto'!$C$15,K19='[28]Tabla Impacto'!$D$15),"Catastrófico","")))))</f>
        <v>Mayor</v>
      </c>
      <c r="M19" s="472">
        <f>IF(L19="","",IF(L19="Leve",0.2,IF(L19="Menor",0.4,IF(L19="Moderado",0.6,IF(L19="Mayor",0.8,IF(L19="Catastrófico",1,))))))</f>
        <v>0.8</v>
      </c>
      <c r="N19" s="481" t="str">
        <f>IF(OR(AND(H19="Muy Baja",L19="Leve"),AND(H19="Muy Baja",L19="Menor"),AND(H19="Baja",L19="Leve")),"Bajo",IF(OR(AND(H19="Muy baja",L19="Moderado"),AND(H19="Baja",L19="Menor"),AND(H19="Baja",L19="Moderado"),AND(H19="Media",L19="Leve"),AND(H19="Media",L19="Menor"),AND(H19="Media",L19="Moderado"),AND(H19="Alta",L19="Leve"),AND(H19="Alta",L19="Menor")),"Moderado",IF(OR(AND(H19="Muy Baja",L19="Mayor"),AND(H19="Baja",L19="Mayor"),AND(H19="Media",L19="Mayor"),AND(H19="Alta",L19="Moderado"),AND(H19="Alta",L19="Mayor"),AND(H19="Muy Alta",L19="Leve"),AND(H19="Muy Alta",L19="Menor"),AND(H19="Muy Alta",L19="Moderado"),AND(H19="Muy Alta",L19="Mayor")),"Alto",IF(OR(AND(H19="Muy Baja",L19="Catastrófico"),AND(H19="Baja",L19="Catastrófico"),AND(H19="Media",L19="Catastrófico"),AND(H19="Alta",L19="Catastrófico"),AND(H19="Muy Alta",L19="Catastrófico")),"Extremo",""))))</f>
        <v>Alto</v>
      </c>
      <c r="O19" s="71">
        <v>1</v>
      </c>
      <c r="P19" s="58" t="s">
        <v>1180</v>
      </c>
      <c r="Q19" s="126" t="s">
        <v>1181</v>
      </c>
      <c r="R19" s="60" t="str">
        <f t="shared" si="0"/>
        <v>Probabilidad</v>
      </c>
      <c r="S19" s="61" t="s">
        <v>63</v>
      </c>
      <c r="T19" s="61" t="s">
        <v>64</v>
      </c>
      <c r="U19" s="62" t="str">
        <f>IF(AND(S19="Preventivo",T19="Automático"),"50%",IF(AND(S19="Preventivo",T19="Manual"),"40%",IF(AND(S19="Detectivo",T19="Automático"),"40%",IF(AND(S19="Detectivo",T19="Manual"),"30%",IF(AND(S19="Correctivo",T19="Automático"),"35%",IF(AND(S19="Correctivo",T19="Manual"),"25%",""))))))</f>
        <v>40%</v>
      </c>
      <c r="V19" s="61" t="s">
        <v>65</v>
      </c>
      <c r="W19" s="61" t="s">
        <v>66</v>
      </c>
      <c r="X19" s="61" t="s">
        <v>67</v>
      </c>
      <c r="Y19" s="63">
        <f>IFERROR(IF(R19="Probabilidad",(I19-(+I19*U19)),IF(R19="Impacto",I19,"")),"")</f>
        <v>0.36</v>
      </c>
      <c r="Z19" s="64" t="str">
        <f>IFERROR(IF(Y19="","",IF(Y19&lt;=0.2,"Muy Baja",IF(Y19&lt;=0.4,"Baja",IF(Y19&lt;=0.6,"Media",IF(Y19&lt;=0.8,"Alta","Muy Alta"))))),"")</f>
        <v>Baja</v>
      </c>
      <c r="AA19" s="62">
        <f>+Y19</f>
        <v>0.36</v>
      </c>
      <c r="AB19" s="64" t="str">
        <f>IFERROR(IF(AC19="","",IF(AC19&lt;=0.2,"Leve",IF(AC19&lt;=0.4,"Menor",IF(AC19&lt;=0.6,"Moderado",IF(AC19&lt;=0.8,"Mayor","Catastrófico"))))),"")</f>
        <v>Mayor</v>
      </c>
      <c r="AC19" s="62">
        <f>IFERROR(IF(R19="Impacto",(M19-(+M19*U19)),IF(R19="Probabilidad",M19,"")),"")</f>
        <v>0.8</v>
      </c>
      <c r="AD19" s="65" t="str">
        <f>IFERROR(IF(OR(AND(Z19="Muy Baja",AB19="Leve"),AND(Z19="Muy Baja",AB19="Menor"),AND(Z19="Baja",AB19="Leve")),"Bajo",IF(OR(AND(Z19="Muy baja",AB19="Moderado"),AND(Z19="Baja",AB19="Menor"),AND(Z19="Baja",AB19="Moderado"),AND(Z19="Media",AB19="Leve"),AND(Z19="Media",AB19="Menor"),AND(Z19="Media",AB19="Moderado"),AND(Z19="Alta",AB19="Leve"),AND(Z19="Alta",AB19="Menor")),"Moderado",IF(OR(AND(Z19="Muy Baja",AB19="Mayor"),AND(Z19="Baja",AB19="Mayor"),AND(Z19="Media",AB19="Mayor"),AND(Z19="Alta",AB19="Moderado"),AND(Z19="Alta",AB19="Mayor"),AND(Z19="Muy Alta",AB19="Leve"),AND(Z19="Muy Alta",AB19="Menor"),AND(Z19="Muy Alta",AB19="Moderado"),AND(Z19="Muy Alta",AB19="Mayor")),"Alto",IF(OR(AND(Z19="Muy Baja",AB19="Catastrófico"),AND(Z19="Baja",AB19="Catastrófico"),AND(Z19="Media",AB19="Catastrófico"),AND(Z19="Alta",AB19="Catastrófico"),AND(Z19="Muy Alta",AB19="Catastrófico")),"Extremo","")))),"")</f>
        <v>Alto</v>
      </c>
      <c r="AE19" s="61" t="s">
        <v>68</v>
      </c>
      <c r="AF19" s="488"/>
      <c r="AG19" s="488"/>
      <c r="AH19" s="490"/>
      <c r="AI19" s="490"/>
      <c r="AJ19" s="490"/>
      <c r="AK19" s="492"/>
      <c r="AL19" s="52"/>
    </row>
    <row r="20" spans="1:38" ht="92.4" x14ac:dyDescent="0.3">
      <c r="A20" s="475"/>
      <c r="B20" s="476"/>
      <c r="C20" s="567"/>
      <c r="D20" s="567"/>
      <c r="E20" s="568"/>
      <c r="F20" s="476"/>
      <c r="G20" s="474"/>
      <c r="H20" s="473"/>
      <c r="I20" s="470"/>
      <c r="J20" s="479"/>
      <c r="K20" s="470">
        <f>IF(NOT(ISERROR(MATCH(J20,_xlfn.ANCHORARRAY(E23),0))),#REF!&amp;"Por favor no seleccionar los criterios de impacto",J20)</f>
        <v>0</v>
      </c>
      <c r="L20" s="473"/>
      <c r="M20" s="470"/>
      <c r="N20" s="482"/>
      <c r="O20" s="57">
        <v>2</v>
      </c>
      <c r="P20" s="58" t="s">
        <v>1182</v>
      </c>
      <c r="Q20" s="126" t="s">
        <v>1183</v>
      </c>
      <c r="R20" s="60" t="str">
        <f t="shared" si="0"/>
        <v>Probabilidad</v>
      </c>
      <c r="S20" s="61" t="s">
        <v>63</v>
      </c>
      <c r="T20" s="61" t="s">
        <v>64</v>
      </c>
      <c r="U20" s="62" t="str">
        <f t="shared" ref="U20" si="11">IF(AND(S20="Preventivo",T20="Automático"),"50%",IF(AND(S20="Preventivo",T20="Manual"),"40%",IF(AND(S20="Detectivo",T20="Automático"),"40%",IF(AND(S20="Detectivo",T20="Manual"),"30%",IF(AND(S20="Correctivo",T20="Automático"),"35%",IF(AND(S20="Correctivo",T20="Manual"),"25%",""))))))</f>
        <v>40%</v>
      </c>
      <c r="V20" s="61" t="s">
        <v>65</v>
      </c>
      <c r="W20" s="61" t="s">
        <v>66</v>
      </c>
      <c r="X20" s="61" t="s">
        <v>67</v>
      </c>
      <c r="Y20" s="63">
        <f>IFERROR(IF(AND(R19="Probabilidad",R20="Probabilidad"),(AA19-(+AA19*U20)),IF(R20="Probabilidad",(I19-(+I19*U20)),IF(R20="Impacto",AA19,""))),"")</f>
        <v>0.216</v>
      </c>
      <c r="Z20" s="64" t="str">
        <f t="shared" ref="Z20" si="12">IFERROR(IF(Y20="","",IF(Y20&lt;=0.2,"Muy Baja",IF(Y20&lt;=0.4,"Baja",IF(Y20&lt;=0.6,"Media",IF(Y20&lt;=0.8,"Alta","Muy Alta"))))),"")</f>
        <v>Baja</v>
      </c>
      <c r="AA20" s="62">
        <f t="shared" ref="AA20" si="13">+Y20</f>
        <v>0.216</v>
      </c>
      <c r="AB20" s="64" t="str">
        <f t="shared" ref="AB20" si="14">IFERROR(IF(AC20="","",IF(AC20&lt;=0.2,"Leve",IF(AC20&lt;=0.4,"Menor",IF(AC20&lt;=0.6,"Moderado",IF(AC20&lt;=0.8,"Mayor","Catastrófico"))))),"")</f>
        <v>Mayor</v>
      </c>
      <c r="AC20" s="62">
        <f>IFERROR(IF(AND(R19="Impacto",R20="Impacto"),(AC19-(+AC19*U20)),IF(R20="Impacto",($M$18-(+$M$18*U20)),IF(R20="Probabilidad",AC19,""))),"")</f>
        <v>0.8</v>
      </c>
      <c r="AD20" s="65" t="str">
        <f t="shared" ref="AD20" si="15">IFERROR(IF(OR(AND(Z20="Muy Baja",AB20="Leve"),AND(Z20="Muy Baja",AB20="Menor"),AND(Z20="Baja",AB20="Leve")),"Bajo",IF(OR(AND(Z20="Muy baja",AB20="Moderado"),AND(Z20="Baja",AB20="Menor"),AND(Z20="Baja",AB20="Moderado"),AND(Z20="Media",AB20="Leve"),AND(Z20="Media",AB20="Menor"),AND(Z20="Media",AB20="Moderado"),AND(Z20="Alta",AB20="Leve"),AND(Z20="Alta",AB20="Menor")),"Moderado",IF(OR(AND(Z20="Muy Baja",AB20="Mayor"),AND(Z20="Baja",AB20="Mayor"),AND(Z20="Media",AB20="Mayor"),AND(Z20="Alta",AB20="Moderado"),AND(Z20="Alta",AB20="Mayor"),AND(Z20="Muy Alta",AB20="Leve"),AND(Z20="Muy Alta",AB20="Menor"),AND(Z20="Muy Alta",AB20="Moderado"),AND(Z20="Muy Alta",AB20="Mayor")),"Alto",IF(OR(AND(Z20="Muy Baja",AB20="Catastrófico"),AND(Z20="Baja",AB20="Catastrófico"),AND(Z20="Media",AB20="Catastrófico"),AND(Z20="Alta",AB20="Catastrófico"),AND(Z20="Muy Alta",AB20="Catastrófico")),"Extremo","")))),"")</f>
        <v>Alto</v>
      </c>
      <c r="AE20" s="61" t="s">
        <v>68</v>
      </c>
      <c r="AF20" s="489"/>
      <c r="AG20" s="489"/>
      <c r="AH20" s="491"/>
      <c r="AI20" s="491"/>
      <c r="AJ20" s="491"/>
      <c r="AK20" s="493"/>
      <c r="AL20" s="52"/>
    </row>
    <row r="21" spans="1:38" ht="96.6" x14ac:dyDescent="0.3">
      <c r="A21" s="475">
        <v>4</v>
      </c>
      <c r="B21" s="489" t="s">
        <v>55</v>
      </c>
      <c r="C21" s="567" t="s">
        <v>1184</v>
      </c>
      <c r="D21" s="567" t="s">
        <v>1185</v>
      </c>
      <c r="E21" s="568" t="s">
        <v>1186</v>
      </c>
      <c r="F21" s="489" t="s">
        <v>232</v>
      </c>
      <c r="G21" s="474">
        <v>80</v>
      </c>
      <c r="H21" s="473" t="str">
        <f>IF(G21&lt;=0,"",IF(G21&lt;=2,"Muy Baja",IF(G21&lt;=24,"Baja",IF(G21&lt;=500,"Media",IF(G21&lt;=5000,"Alta","Muy Alta")))))</f>
        <v>Media</v>
      </c>
      <c r="I21" s="470">
        <f>IF(H21="","",IF(H21="Muy Baja",0.2,IF(H21="Baja",0.4,IF(H21="Media",0.6,IF(H21="Alta",0.8,IF(H21="Muy Alta",1,))))))</f>
        <v>0.6</v>
      </c>
      <c r="J21" s="479" t="s">
        <v>376</v>
      </c>
      <c r="K21" s="470" t="str">
        <f>IF(NOT(ISERROR(MATCH(J21,'[28]Tabla Impacto'!$B$221:$B$223,0))),'[28]Tabla Impacto'!$F$223&amp;"Por favor no seleccionar los criterios de impacto(Afectación Económica o presupuestal y Pérdida Reputacional)",J21)</f>
        <v xml:space="preserve">     El riesgo afecta la imagen de la entidad internamente, de conocimiento general, nivel interno, de junta dircetiva y accionistas y/o de provedores</v>
      </c>
      <c r="L21" s="473" t="str">
        <f>IF(OR(K21='[28]Tabla Impacto'!$C$11,K21='[28]Tabla Impacto'!$D$11),"Leve",IF(OR(K21='[28]Tabla Impacto'!$C$12,K21='[28]Tabla Impacto'!$D$12),"Menor",IF(OR(K21='[28]Tabla Impacto'!$C$13,K21='[28]Tabla Impacto'!$D$13),"Moderado",IF(OR(K21='[28]Tabla Impacto'!$C$14,K21='[28]Tabla Impacto'!$D$14),"Mayor",IF(OR(K21='[28]Tabla Impacto'!$C$15,K21='[28]Tabla Impacto'!$D$15),"Catastrófico","")))))</f>
        <v>Menor</v>
      </c>
      <c r="M21" s="470">
        <f>IF(L21="","",IF(L21="Leve",0.2,IF(L21="Menor",0.4,IF(L21="Moderado",0.6,IF(L21="Mayor",0.8,IF(L21="Catastrófico",1,))))))</f>
        <v>0.4</v>
      </c>
      <c r="N21" s="482" t="str">
        <f>IF(OR(AND(H21="Muy Baja",L21="Leve"),AND(H21="Muy Baja",L21="Menor"),AND(H21="Baja",L21="Leve")),"Bajo",IF(OR(AND(H21="Muy baja",L21="Moderado"),AND(H21="Baja",L21="Menor"),AND(H21="Baja",L21="Moderado"),AND(H21="Media",L21="Leve"),AND(H21="Media",L21="Menor"),AND(H21="Media",L21="Moderado"),AND(H21="Alta",L21="Leve"),AND(H21="Alta",L21="Menor")),"Moderado",IF(OR(AND(H21="Muy Baja",L21="Mayor"),AND(H21="Baja",L21="Mayor"),AND(H21="Media",L21="Mayor"),AND(H21="Alta",L21="Moderado"),AND(H21="Alta",L21="Mayor"),AND(H21="Muy Alta",L21="Leve"),AND(H21="Muy Alta",L21="Menor"),AND(H21="Muy Alta",L21="Moderado"),AND(H21="Muy Alta",L21="Mayor")),"Alto",IF(OR(AND(H21="Muy Baja",L21="Catastrófico"),AND(H21="Baja",L21="Catastrófico"),AND(H21="Media",L21="Catastrófico"),AND(H21="Alta",L21="Catastrófico"),AND(H21="Muy Alta",L21="Catastrófico")),"Extremo",""))))</f>
        <v>Moderado</v>
      </c>
      <c r="O21" s="57">
        <v>1</v>
      </c>
      <c r="P21" s="58" t="s">
        <v>1187</v>
      </c>
      <c r="Q21" s="126" t="s">
        <v>1188</v>
      </c>
      <c r="R21" s="60" t="str">
        <f t="shared" si="0"/>
        <v>Probabilidad</v>
      </c>
      <c r="S21" s="61" t="s">
        <v>63</v>
      </c>
      <c r="T21" s="61" t="s">
        <v>64</v>
      </c>
      <c r="U21" s="62" t="str">
        <f>IF(AND(S21="Preventivo",T21="Automático"),"50%",IF(AND(S21="Preventivo",T21="Manual"),"40%",IF(AND(S21="Detectivo",T21="Automático"),"40%",IF(AND(S21="Detectivo",T21="Manual"),"30%",IF(AND(S21="Correctivo",T21="Automático"),"35%",IF(AND(S21="Correctivo",T21="Manual"),"25%",""))))))</f>
        <v>40%</v>
      </c>
      <c r="V21" s="61" t="s">
        <v>65</v>
      </c>
      <c r="W21" s="61" t="s">
        <v>66</v>
      </c>
      <c r="X21" s="61" t="s">
        <v>67</v>
      </c>
      <c r="Y21" s="63">
        <f>IFERROR(IF(R21="Probabilidad",(I21-(+I21*U21)),IF(R21="Impacto",I21,"")),"")</f>
        <v>0.36</v>
      </c>
      <c r="Z21" s="64" t="str">
        <f>IFERROR(IF(Y21="","",IF(Y21&lt;=0.2,"Muy Baja",IF(Y21&lt;=0.4,"Baja",IF(Y21&lt;=0.6,"Media",IF(Y21&lt;=0.8,"Alta","Muy Alta"))))),"")</f>
        <v>Baja</v>
      </c>
      <c r="AA21" s="62">
        <f>+Y21</f>
        <v>0.36</v>
      </c>
      <c r="AB21" s="64" t="str">
        <f>IFERROR(IF(AC21="","",IF(AC21&lt;=0.2,"Leve",IF(AC21&lt;=0.4,"Menor",IF(AC21&lt;=0.6,"Moderado",IF(AC21&lt;=0.8,"Mayor","Catastrófico"))))),"")</f>
        <v>Menor</v>
      </c>
      <c r="AC21" s="62">
        <f>IFERROR(IF(R21="Impacto",(M21-(+M21*U21)),IF(R21="Probabilidad",M21,"")),"")</f>
        <v>0.4</v>
      </c>
      <c r="AD21" s="65" t="str">
        <f>IFERROR(IF(OR(AND(Z21="Muy Baja",AB21="Leve"),AND(Z21="Muy Baja",AB21="Menor"),AND(Z21="Baja",AB21="Leve")),"Bajo",IF(OR(AND(Z21="Muy baja",AB21="Moderado"),AND(Z21="Baja",AB21="Menor"),AND(Z21="Baja",AB21="Moderado"),AND(Z21="Media",AB21="Leve"),AND(Z21="Media",AB21="Menor"),AND(Z21="Media",AB21="Moderado"),AND(Z21="Alta",AB21="Leve"),AND(Z21="Alta",AB21="Menor")),"Moderado",IF(OR(AND(Z21="Muy Baja",AB21="Mayor"),AND(Z21="Baja",AB21="Mayor"),AND(Z21="Media",AB21="Mayor"),AND(Z21="Alta",AB21="Moderado"),AND(Z21="Alta",AB21="Mayor"),AND(Z21="Muy Alta",AB21="Leve"),AND(Z21="Muy Alta",AB21="Menor"),AND(Z21="Muy Alta",AB21="Moderado"),AND(Z21="Muy Alta",AB21="Mayor")),"Alto",IF(OR(AND(Z21="Muy Baja",AB21="Catastrófico"),AND(Z21="Baja",AB21="Catastrófico"),AND(Z21="Media",AB21="Catastrófico"),AND(Z21="Alta",AB21="Catastrófico"),AND(Z21="Muy Alta",AB21="Catastrófico")),"Extremo","")))),"")</f>
        <v>Moderado</v>
      </c>
      <c r="AE21" s="61" t="s">
        <v>68</v>
      </c>
      <c r="AF21" s="67"/>
      <c r="AG21" s="68"/>
      <c r="AH21" s="69"/>
      <c r="AI21" s="69"/>
      <c r="AJ21" s="67"/>
      <c r="AK21" s="68"/>
      <c r="AL21" s="52"/>
    </row>
    <row r="22" spans="1:38" ht="69" x14ac:dyDescent="0.3">
      <c r="A22" s="475"/>
      <c r="B22" s="476"/>
      <c r="C22" s="567"/>
      <c r="D22" s="567"/>
      <c r="E22" s="568"/>
      <c r="F22" s="476"/>
      <c r="G22" s="474"/>
      <c r="H22" s="473"/>
      <c r="I22" s="470"/>
      <c r="J22" s="479"/>
      <c r="K22" s="470">
        <f>IF(NOT(ISERROR(MATCH(J22,_xlfn.ANCHORARRAY(E25),0))),#REF!&amp;"Por favor no seleccionar los criterios de impacto",J22)</f>
        <v>0</v>
      </c>
      <c r="L22" s="473"/>
      <c r="M22" s="470"/>
      <c r="N22" s="482"/>
      <c r="O22" s="57">
        <v>2</v>
      </c>
      <c r="P22" s="233" t="s">
        <v>1189</v>
      </c>
      <c r="Q22" s="126" t="s">
        <v>1190</v>
      </c>
      <c r="R22" s="60" t="str">
        <f t="shared" si="0"/>
        <v>Probabilidad</v>
      </c>
      <c r="S22" s="61" t="s">
        <v>63</v>
      </c>
      <c r="T22" s="61" t="s">
        <v>64</v>
      </c>
      <c r="U22" s="62" t="str">
        <f t="shared" ref="U22" si="16">IF(AND(S22="Preventivo",T22="Automático"),"50%",IF(AND(S22="Preventivo",T22="Manual"),"40%",IF(AND(S22="Detectivo",T22="Automático"),"40%",IF(AND(S22="Detectivo",T22="Manual"),"30%",IF(AND(S22="Correctivo",T22="Automático"),"35%",IF(AND(S22="Correctivo",T22="Manual"),"25%",""))))))</f>
        <v>40%</v>
      </c>
      <c r="V22" s="61" t="s">
        <v>65</v>
      </c>
      <c r="W22" s="61" t="s">
        <v>66</v>
      </c>
      <c r="X22" s="61" t="s">
        <v>67</v>
      </c>
      <c r="Y22" s="63">
        <f>IFERROR(IF(AND(R21="Probabilidad",R22="Probabilidad"),(AA21-(+AA21*U22)),IF(R22="Probabilidad",(I21-(+I21*U22)),IF(R22="Impacto",AA21,""))),"")</f>
        <v>0.216</v>
      </c>
      <c r="Z22" s="64" t="str">
        <f t="shared" ref="Z22" si="17">IFERROR(IF(Y22="","",IF(Y22&lt;=0.2,"Muy Baja",IF(Y22&lt;=0.4,"Baja",IF(Y22&lt;=0.6,"Media",IF(Y22&lt;=0.8,"Alta","Muy Alta"))))),"")</f>
        <v>Baja</v>
      </c>
      <c r="AA22" s="62">
        <f t="shared" ref="AA22" si="18">+Y22</f>
        <v>0.216</v>
      </c>
      <c r="AB22" s="64" t="str">
        <f t="shared" ref="AB22" si="19">IFERROR(IF(AC22="","",IF(AC22&lt;=0.2,"Leve",IF(AC22&lt;=0.4,"Menor",IF(AC22&lt;=0.6,"Moderado",IF(AC22&lt;=0.8,"Mayor","Catastrófico"))))),"")</f>
        <v>Menor</v>
      </c>
      <c r="AC22" s="62">
        <f>IFERROR(IF(AND(R21="Impacto",R22="Impacto"),(AC21-(+AC21*U22)),IF(R22="Impacto",($M$20-(+$M$20*U22)),IF(R22="Probabilidad",AC21,""))),"")</f>
        <v>0.4</v>
      </c>
      <c r="AD22" s="65" t="str">
        <f t="shared" ref="AD22" si="20">IFERROR(IF(OR(AND(Z22="Muy Baja",AB22="Leve"),AND(Z22="Muy Baja",AB22="Menor"),AND(Z22="Baja",AB22="Leve")),"Bajo",IF(OR(AND(Z22="Muy baja",AB22="Moderado"),AND(Z22="Baja",AB22="Menor"),AND(Z22="Baja",AB22="Moderado"),AND(Z22="Media",AB22="Leve"),AND(Z22="Media",AB22="Menor"),AND(Z22="Media",AB22="Moderado"),AND(Z22="Alta",AB22="Leve"),AND(Z22="Alta",AB22="Menor")),"Moderado",IF(OR(AND(Z22="Muy Baja",AB22="Mayor"),AND(Z22="Baja",AB22="Mayor"),AND(Z22="Media",AB22="Mayor"),AND(Z22="Alta",AB22="Moderado"),AND(Z22="Alta",AB22="Mayor"),AND(Z22="Muy Alta",AB22="Leve"),AND(Z22="Muy Alta",AB22="Menor"),AND(Z22="Muy Alta",AB22="Moderado"),AND(Z22="Muy Alta",AB22="Mayor")),"Alto",IF(OR(AND(Z22="Muy Baja",AB22="Catastrófico"),AND(Z22="Baja",AB22="Catastrófico"),AND(Z22="Media",AB22="Catastrófico"),AND(Z22="Alta",AB22="Catastrófico"),AND(Z22="Muy Alta",AB22="Catastrófico")),"Extremo","")))),"")</f>
        <v>Moderado</v>
      </c>
      <c r="AE22" s="61" t="s">
        <v>68</v>
      </c>
      <c r="AF22" s="67"/>
      <c r="AG22" s="68"/>
      <c r="AH22" s="69"/>
      <c r="AI22" s="69"/>
      <c r="AJ22" s="67"/>
      <c r="AK22" s="68"/>
      <c r="AL22" s="52"/>
    </row>
    <row r="23" spans="1:38" ht="69" x14ac:dyDescent="0.3">
      <c r="A23" s="475">
        <v>5</v>
      </c>
      <c r="B23" s="489" t="s">
        <v>89</v>
      </c>
      <c r="C23" s="476" t="s">
        <v>1191</v>
      </c>
      <c r="D23" s="567" t="s">
        <v>1192</v>
      </c>
      <c r="E23" s="568" t="s">
        <v>1193</v>
      </c>
      <c r="F23" s="489" t="s">
        <v>232</v>
      </c>
      <c r="G23" s="474">
        <v>50</v>
      </c>
      <c r="H23" s="473" t="str">
        <f>IF(G23&lt;=0,"",IF(G23&lt;=2,"Muy Baja",IF(G23&lt;=24,"Baja",IF(G23&lt;=500,"Media",IF(G23&lt;=5000,"Alta","Muy Alta")))))</f>
        <v>Media</v>
      </c>
      <c r="I23" s="470">
        <f>IF(H23="","",IF(H23="Muy Baja",0.2,IF(H23="Baja",0.4,IF(H23="Media",0.6,IF(H23="Alta",0.8,IF(H23="Muy Alta",1,))))))</f>
        <v>0.6</v>
      </c>
      <c r="J23" s="479" t="s">
        <v>376</v>
      </c>
      <c r="K23" s="470" t="str">
        <f>IF(NOT(ISERROR(MATCH(J23,'[28]Tabla Impacto'!$B$221:$B$223,0))),'[28]Tabla Impacto'!$F$223&amp;"Por favor no seleccionar los criterios de impacto(Afectación Económica o presupuestal y Pérdida Reputacional)",J23)</f>
        <v xml:space="preserve">     El riesgo afecta la imagen de la entidad internamente, de conocimiento general, nivel interno, de junta dircetiva y accionistas y/o de provedores</v>
      </c>
      <c r="L23" s="473" t="str">
        <f>IF(OR(K23='[28]Tabla Impacto'!$C$11,K23='[28]Tabla Impacto'!$D$11),"Leve",IF(OR(K23='[28]Tabla Impacto'!$C$12,K23='[28]Tabla Impacto'!$D$12),"Menor",IF(OR(K23='[28]Tabla Impacto'!$C$13,K23='[28]Tabla Impacto'!$D$13),"Moderado",IF(OR(K23='[28]Tabla Impacto'!$C$14,K23='[28]Tabla Impacto'!$D$14),"Mayor",IF(OR(K23='[28]Tabla Impacto'!$C$15,K23='[28]Tabla Impacto'!$D$15),"Catastrófico","")))))</f>
        <v>Menor</v>
      </c>
      <c r="M23" s="470">
        <f>IF(L23="","",IF(L23="Leve",0.2,IF(L23="Menor",0.4,IF(L23="Moderado",0.6,IF(L23="Mayor",0.8,IF(L23="Catastrófico",1,))))))</f>
        <v>0.4</v>
      </c>
      <c r="N23" s="482" t="str">
        <f>IF(OR(AND(H23="Muy Baja",L23="Leve"),AND(H23="Muy Baja",L23="Menor"),AND(H23="Baja",L23="Leve")),"Bajo",IF(OR(AND(H23="Muy baja",L23="Moderado"),AND(H23="Baja",L23="Menor"),AND(H23="Baja",L23="Moderado"),AND(H23="Media",L23="Leve"),AND(H23="Media",L23="Menor"),AND(H23="Media",L23="Moderado"),AND(H23="Alta",L23="Leve"),AND(H23="Alta",L23="Menor")),"Moderado",IF(OR(AND(H23="Muy Baja",L23="Mayor"),AND(H23="Baja",L23="Mayor"),AND(H23="Media",L23="Mayor"),AND(H23="Alta",L23="Moderado"),AND(H23="Alta",L23="Mayor"),AND(H23="Muy Alta",L23="Leve"),AND(H23="Muy Alta",L23="Menor"),AND(H23="Muy Alta",L23="Moderado"),AND(H23="Muy Alta",L23="Mayor")),"Alto",IF(OR(AND(H23="Muy Baja",L23="Catastrófico"),AND(H23="Baja",L23="Catastrófico"),AND(H23="Media",L23="Catastrófico"),AND(H23="Alta",L23="Catastrófico"),AND(H23="Muy Alta",L23="Catastrófico")),"Extremo",""))))</f>
        <v>Moderado</v>
      </c>
      <c r="O23" s="57">
        <v>1</v>
      </c>
      <c r="P23" s="321" t="s">
        <v>1194</v>
      </c>
      <c r="Q23" s="126" t="s">
        <v>1195</v>
      </c>
      <c r="R23" s="60" t="str">
        <f t="shared" si="0"/>
        <v>Probabilidad</v>
      </c>
      <c r="S23" s="61" t="s">
        <v>206</v>
      </c>
      <c r="T23" s="61" t="s">
        <v>64</v>
      </c>
      <c r="U23" s="62" t="str">
        <f>IF(AND(S23="Preventivo",T23="Automático"),"50%",IF(AND(S23="Preventivo",T23="Manual"),"40%",IF(AND(S23="Detectivo",T23="Automático"),"40%",IF(AND(S23="Detectivo",T23="Manual"),"30%",IF(AND(S23="Correctivo",T23="Automático"),"35%",IF(AND(S23="Correctivo",T23="Manual"),"25%",""))))))</f>
        <v>30%</v>
      </c>
      <c r="V23" s="61" t="s">
        <v>65</v>
      </c>
      <c r="W23" s="61" t="s">
        <v>66</v>
      </c>
      <c r="X23" s="61" t="s">
        <v>67</v>
      </c>
      <c r="Y23" s="63">
        <f>IFERROR(IF(R23="Probabilidad",(I23-(+I23*U23)),IF(R23="Impacto",I23,"")),"")</f>
        <v>0.42</v>
      </c>
      <c r="Z23" s="64" t="str">
        <f>IFERROR(IF(Y23="","",IF(Y23&lt;=0.2,"Muy Baja",IF(Y23&lt;=0.4,"Baja",IF(Y23&lt;=0.6,"Media",IF(Y23&lt;=0.8,"Alta","Muy Alta"))))),"")</f>
        <v>Media</v>
      </c>
      <c r="AA23" s="62">
        <f>+Y23</f>
        <v>0.42</v>
      </c>
      <c r="AB23" s="64" t="str">
        <f>IFERROR(IF(AC23="","",IF(AC23&lt;=0.2,"Leve",IF(AC23&lt;=0.4,"Menor",IF(AC23&lt;=0.6,"Moderado",IF(AC23&lt;=0.8,"Mayor","Catastrófico"))))),"")</f>
        <v>Menor</v>
      </c>
      <c r="AC23" s="62">
        <f>IFERROR(IF(R23="Impacto",(M23-(+M23*U23)),IF(R23="Probabilidad",M23,"")),"")</f>
        <v>0.4</v>
      </c>
      <c r="AD23" s="65" t="str">
        <f>IFERROR(IF(OR(AND(Z23="Muy Baja",AB23="Leve"),AND(Z23="Muy Baja",AB23="Menor"),AND(Z23="Baja",AB23="Leve")),"Bajo",IF(OR(AND(Z23="Muy baja",AB23="Moderado"),AND(Z23="Baja",AB23="Menor"),AND(Z23="Baja",AB23="Moderado"),AND(Z23="Media",AB23="Leve"),AND(Z23="Media",AB23="Menor"),AND(Z23="Media",AB23="Moderado"),AND(Z23="Alta",AB23="Leve"),AND(Z23="Alta",AB23="Menor")),"Moderado",IF(OR(AND(Z23="Muy Baja",AB23="Mayor"),AND(Z23="Baja",AB23="Mayor"),AND(Z23="Media",AB23="Mayor"),AND(Z23="Alta",AB23="Moderado"),AND(Z23="Alta",AB23="Mayor"),AND(Z23="Muy Alta",AB23="Leve"),AND(Z23="Muy Alta",AB23="Menor"),AND(Z23="Muy Alta",AB23="Moderado"),AND(Z23="Muy Alta",AB23="Mayor")),"Alto",IF(OR(AND(Z23="Muy Baja",AB23="Catastrófico"),AND(Z23="Baja",AB23="Catastrófico"),AND(Z23="Media",AB23="Catastrófico"),AND(Z23="Alta",AB23="Catastrófico"),AND(Z23="Muy Alta",AB23="Catastrófico")),"Extremo","")))),"")</f>
        <v>Moderado</v>
      </c>
      <c r="AE23" s="61" t="s">
        <v>68</v>
      </c>
      <c r="AF23" s="67"/>
      <c r="AG23" s="68"/>
      <c r="AH23" s="69"/>
      <c r="AI23" s="69"/>
      <c r="AJ23" s="67"/>
      <c r="AK23" s="68"/>
      <c r="AL23" s="52"/>
    </row>
    <row r="24" spans="1:38" ht="69" x14ac:dyDescent="0.3">
      <c r="A24" s="475"/>
      <c r="B24" s="476"/>
      <c r="C24" s="476"/>
      <c r="D24" s="567"/>
      <c r="E24" s="568"/>
      <c r="F24" s="476"/>
      <c r="G24" s="474"/>
      <c r="H24" s="473"/>
      <c r="I24" s="470"/>
      <c r="J24" s="479"/>
      <c r="K24" s="470">
        <f>IF(NOT(ISERROR(MATCH(J24,_xlfn.ANCHORARRAY(E27),0))),#REF!&amp;"Por favor no seleccionar los criterios de impacto",J24)</f>
        <v>0</v>
      </c>
      <c r="L24" s="473"/>
      <c r="M24" s="470"/>
      <c r="N24" s="482"/>
      <c r="O24" s="57">
        <v>2</v>
      </c>
      <c r="P24" s="321" t="s">
        <v>1196</v>
      </c>
      <c r="Q24" s="126" t="s">
        <v>1197</v>
      </c>
      <c r="R24" s="60" t="str">
        <f t="shared" si="0"/>
        <v>Probabilidad</v>
      </c>
      <c r="S24" s="61" t="s">
        <v>206</v>
      </c>
      <c r="T24" s="61" t="s">
        <v>64</v>
      </c>
      <c r="U24" s="62" t="str">
        <f t="shared" ref="U24" si="21">IF(AND(S24="Preventivo",T24="Automático"),"50%",IF(AND(S24="Preventivo",T24="Manual"),"40%",IF(AND(S24="Detectivo",T24="Automático"),"40%",IF(AND(S24="Detectivo",T24="Manual"),"30%",IF(AND(S24="Correctivo",T24="Automático"),"35%",IF(AND(S24="Correctivo",T24="Manual"),"25%",""))))))</f>
        <v>30%</v>
      </c>
      <c r="V24" s="61" t="s">
        <v>65</v>
      </c>
      <c r="W24" s="61" t="s">
        <v>66</v>
      </c>
      <c r="X24" s="61" t="s">
        <v>67</v>
      </c>
      <c r="Y24" s="63">
        <f>IFERROR(IF(AND(R23="Probabilidad",R24="Probabilidad"),(AA23-(+AA23*U24)),IF(R24="Probabilidad",(I23-(+I23*U24)),IF(R24="Impacto",AA23,""))),"")</f>
        <v>0.29399999999999998</v>
      </c>
      <c r="Z24" s="64" t="str">
        <f t="shared" ref="Z24" si="22">IFERROR(IF(Y24="","",IF(Y24&lt;=0.2,"Muy Baja",IF(Y24&lt;=0.4,"Baja",IF(Y24&lt;=0.6,"Media",IF(Y24&lt;=0.8,"Alta","Muy Alta"))))),"")</f>
        <v>Baja</v>
      </c>
      <c r="AA24" s="62">
        <f t="shared" ref="AA24" si="23">+Y24</f>
        <v>0.29399999999999998</v>
      </c>
      <c r="AB24" s="64" t="str">
        <f t="shared" ref="AB24" si="24">IFERROR(IF(AC24="","",IF(AC24&lt;=0.2,"Leve",IF(AC24&lt;=0.4,"Menor",IF(AC24&lt;=0.6,"Moderado",IF(AC24&lt;=0.8,"Mayor","Catastrófico"))))),"")</f>
        <v>Menor</v>
      </c>
      <c r="AC24" s="62">
        <f>IFERROR(IF(AND(R23="Impacto",R24="Impacto"),(AC23-(+AC23*U24)),IF(R24="Impacto",($M$22-(+$M$22*U24)),IF(R24="Probabilidad",AC23,""))),"")</f>
        <v>0.4</v>
      </c>
      <c r="AD24" s="65" t="str">
        <f t="shared" ref="AD24" si="25">IFERROR(IF(OR(AND(Z24="Muy Baja",AB24="Leve"),AND(Z24="Muy Baja",AB24="Menor"),AND(Z24="Baja",AB24="Leve")),"Bajo",IF(OR(AND(Z24="Muy baja",AB24="Moderado"),AND(Z24="Baja",AB24="Menor"),AND(Z24="Baja",AB24="Moderado"),AND(Z24="Media",AB24="Leve"),AND(Z24="Media",AB24="Menor"),AND(Z24="Media",AB24="Moderado"),AND(Z24="Alta",AB24="Leve"),AND(Z24="Alta",AB24="Menor")),"Moderado",IF(OR(AND(Z24="Muy Baja",AB24="Mayor"),AND(Z24="Baja",AB24="Mayor"),AND(Z24="Media",AB24="Mayor"),AND(Z24="Alta",AB24="Moderado"),AND(Z24="Alta",AB24="Mayor"),AND(Z24="Muy Alta",AB24="Leve"),AND(Z24="Muy Alta",AB24="Menor"),AND(Z24="Muy Alta",AB24="Moderado"),AND(Z24="Muy Alta",AB24="Mayor")),"Alto",IF(OR(AND(Z24="Muy Baja",AB24="Catastrófico"),AND(Z24="Baja",AB24="Catastrófico"),AND(Z24="Media",AB24="Catastrófico"),AND(Z24="Alta",AB24="Catastrófico"),AND(Z24="Muy Alta",AB24="Catastrófico")),"Extremo","")))),"")</f>
        <v>Moderado</v>
      </c>
      <c r="AE24" s="61" t="s">
        <v>68</v>
      </c>
      <c r="AF24" s="322"/>
      <c r="AG24" s="323"/>
      <c r="AH24" s="324"/>
      <c r="AI24" s="324"/>
      <c r="AJ24" s="322"/>
      <c r="AK24" s="323"/>
      <c r="AL24" s="52"/>
    </row>
    <row r="25" spans="1:38" ht="124.2" x14ac:dyDescent="0.3">
      <c r="A25" s="475">
        <v>6</v>
      </c>
      <c r="B25" s="489" t="s">
        <v>89</v>
      </c>
      <c r="C25" s="567" t="s">
        <v>1198</v>
      </c>
      <c r="D25" s="567" t="s">
        <v>1199</v>
      </c>
      <c r="E25" s="568" t="s">
        <v>1200</v>
      </c>
      <c r="F25" s="489" t="s">
        <v>80</v>
      </c>
      <c r="G25" s="474">
        <v>100</v>
      </c>
      <c r="H25" s="473" t="str">
        <f>IF(G25&lt;=0,"",IF(G25&lt;=2,"Muy Baja",IF(G25&lt;=24,"Baja",IF(G25&lt;=500,"Media",IF(G25&lt;=5000,"Alta","Muy Alta")))))</f>
        <v>Media</v>
      </c>
      <c r="I25" s="470">
        <f>IF(H25="","",IF(H25="Muy Baja",0.2,IF(H25="Baja",0.4,IF(H25="Media",0.6,IF(H25="Alta",0.8,IF(H25="Muy Alta",1,))))))</f>
        <v>0.6</v>
      </c>
      <c r="J25" s="479" t="s">
        <v>376</v>
      </c>
      <c r="K25" s="470" t="str">
        <f>IF(NOT(ISERROR(MATCH(J25,'[28]Tabla Impacto'!$B$221:$B$223,0))),'[28]Tabla Impacto'!$F$223&amp;"Por favor no seleccionar los criterios de impacto(Afectación Económica o presupuestal y Pérdida Reputacional)",J25)</f>
        <v xml:space="preserve">     El riesgo afecta la imagen de la entidad internamente, de conocimiento general, nivel interno, de junta dircetiva y accionistas y/o de provedores</v>
      </c>
      <c r="L25" s="473" t="str">
        <f>IF(OR(K25='[28]Tabla Impacto'!$C$11,K25='[28]Tabla Impacto'!$D$11),"Leve",IF(OR(K25='[28]Tabla Impacto'!$C$12,K25='[28]Tabla Impacto'!$D$12),"Menor",IF(OR(K25='[28]Tabla Impacto'!$C$13,K25='[28]Tabla Impacto'!$D$13),"Moderado",IF(OR(K25='[28]Tabla Impacto'!$C$14,K25='[28]Tabla Impacto'!$D$14),"Mayor",IF(OR(K25='[28]Tabla Impacto'!$C$15,K25='[28]Tabla Impacto'!$D$15),"Catastrófico","")))))</f>
        <v>Menor</v>
      </c>
      <c r="M25" s="470">
        <f>IF(L25="","",IF(L25="Leve",0.2,IF(L25="Menor",0.4,IF(L25="Moderado",0.6,IF(L25="Mayor",0.8,IF(L25="Catastrófico",1,))))))</f>
        <v>0.4</v>
      </c>
      <c r="N25" s="482" t="str">
        <f>IF(OR(AND(H25="Muy Baja",L25="Leve"),AND(H25="Muy Baja",L25="Menor"),AND(H25="Baja",L25="Leve")),"Bajo",IF(OR(AND(H25="Muy baja",L25="Moderado"),AND(H25="Baja",L25="Menor"),AND(H25="Baja",L25="Moderado"),AND(H25="Media",L25="Leve"),AND(H25="Media",L25="Menor"),AND(H25="Media",L25="Moderado"),AND(H25="Alta",L25="Leve"),AND(H25="Alta",L25="Menor")),"Moderado",IF(OR(AND(H25="Muy Baja",L25="Mayor"),AND(H25="Baja",L25="Mayor"),AND(H25="Media",L25="Mayor"),AND(H25="Alta",L25="Moderado"),AND(H25="Alta",L25="Mayor"),AND(H25="Muy Alta",L25="Leve"),AND(H25="Muy Alta",L25="Menor"),AND(H25="Muy Alta",L25="Moderado"),AND(H25="Muy Alta",L25="Mayor")),"Alto",IF(OR(AND(H25="Muy Baja",L25="Catastrófico"),AND(H25="Baja",L25="Catastrófico"),AND(H25="Media",L25="Catastrófico"),AND(H25="Alta",L25="Catastrófico"),AND(H25="Muy Alta",L25="Catastrófico")),"Extremo",""))))</f>
        <v>Moderado</v>
      </c>
      <c r="O25" s="57">
        <v>1</v>
      </c>
      <c r="P25" s="321" t="s">
        <v>1201</v>
      </c>
      <c r="Q25" s="126" t="s">
        <v>1202</v>
      </c>
      <c r="R25" s="60" t="str">
        <f t="shared" si="0"/>
        <v>Probabilidad</v>
      </c>
      <c r="S25" s="61" t="s">
        <v>63</v>
      </c>
      <c r="T25" s="61" t="s">
        <v>64</v>
      </c>
      <c r="U25" s="62" t="str">
        <f>IF(AND(S25="Preventivo",T25="Automático"),"50%",IF(AND(S25="Preventivo",T25="Manual"),"40%",IF(AND(S25="Detectivo",T25="Automático"),"40%",IF(AND(S25="Detectivo",T25="Manual"),"30%",IF(AND(S25="Correctivo",T25="Automático"),"35%",IF(AND(S25="Correctivo",T25="Manual"),"25%",""))))))</f>
        <v>40%</v>
      </c>
      <c r="V25" s="61" t="s">
        <v>65</v>
      </c>
      <c r="W25" s="61" t="s">
        <v>66</v>
      </c>
      <c r="X25" s="61" t="s">
        <v>67</v>
      </c>
      <c r="Y25" s="63">
        <f>IFERROR(IF(R25="Probabilidad",(I25-(+I25*U25)),IF(R25="Impacto",I25,"")),"")</f>
        <v>0.36</v>
      </c>
      <c r="Z25" s="64" t="str">
        <f>IFERROR(IF(Y25="","",IF(Y25&lt;=0.2,"Muy Baja",IF(Y25&lt;=0.4,"Baja",IF(Y25&lt;=0.6,"Media",IF(Y25&lt;=0.8,"Alta","Muy Alta"))))),"")</f>
        <v>Baja</v>
      </c>
      <c r="AA25" s="62">
        <f>+Y25</f>
        <v>0.36</v>
      </c>
      <c r="AB25" s="64" t="str">
        <f>IFERROR(IF(AC25="","",IF(AC25&lt;=0.2,"Leve",IF(AC25&lt;=0.4,"Menor",IF(AC25&lt;=0.6,"Moderado",IF(AC25&lt;=0.8,"Mayor","Catastrófico"))))),"")</f>
        <v>Menor</v>
      </c>
      <c r="AC25" s="62">
        <f>IFERROR(IF(R25="Impacto",(M25-(+M25*U25)),IF(R25="Probabilidad",M25,"")),"")</f>
        <v>0.4</v>
      </c>
      <c r="AD25" s="65" t="str">
        <f>IFERROR(IF(OR(AND(Z25="Muy Baja",AB25="Leve"),AND(Z25="Muy Baja",AB25="Menor"),AND(Z25="Baja",AB25="Leve")),"Bajo",IF(OR(AND(Z25="Muy baja",AB25="Moderado"),AND(Z25="Baja",AB25="Menor"),AND(Z25="Baja",AB25="Moderado"),AND(Z25="Media",AB25="Leve"),AND(Z25="Media",AB25="Menor"),AND(Z25="Media",AB25="Moderado"),AND(Z25="Alta",AB25="Leve"),AND(Z25="Alta",AB25="Menor")),"Moderado",IF(OR(AND(Z25="Muy Baja",AB25="Mayor"),AND(Z25="Baja",AB25="Mayor"),AND(Z25="Media",AB25="Mayor"),AND(Z25="Alta",AB25="Moderado"),AND(Z25="Alta",AB25="Mayor"),AND(Z25="Muy Alta",AB25="Leve"),AND(Z25="Muy Alta",AB25="Menor"),AND(Z25="Muy Alta",AB25="Moderado"),AND(Z25="Muy Alta",AB25="Mayor")),"Alto",IF(OR(AND(Z25="Muy Baja",AB25="Catastrófico"),AND(Z25="Baja",AB25="Catastrófico"),AND(Z25="Media",AB25="Catastrófico"),AND(Z25="Alta",AB25="Catastrófico"),AND(Z25="Muy Alta",AB25="Catastrófico")),"Extremo","")))),"")</f>
        <v>Moderado</v>
      </c>
      <c r="AE25" s="325" t="s">
        <v>68</v>
      </c>
      <c r="AF25" s="326" t="s">
        <v>1203</v>
      </c>
      <c r="AG25" s="326" t="s">
        <v>1204</v>
      </c>
      <c r="AH25" s="326" t="s">
        <v>1205</v>
      </c>
      <c r="AI25" s="327"/>
      <c r="AJ25" s="327"/>
      <c r="AK25" s="326" t="s">
        <v>74</v>
      </c>
      <c r="AL25" s="52"/>
    </row>
    <row r="26" spans="1:38" ht="138" x14ac:dyDescent="0.3">
      <c r="A26" s="475"/>
      <c r="B26" s="476"/>
      <c r="C26" s="567"/>
      <c r="D26" s="567"/>
      <c r="E26" s="568"/>
      <c r="F26" s="476"/>
      <c r="G26" s="474"/>
      <c r="H26" s="473"/>
      <c r="I26" s="470"/>
      <c r="J26" s="479"/>
      <c r="K26" s="470">
        <f>IF(NOT(ISERROR(MATCH(J26,_xlfn.ANCHORARRAY(#REF!),0))),#REF!&amp;"Por favor no seleccionar los criterios de impacto",J26)</f>
        <v>0</v>
      </c>
      <c r="L26" s="473"/>
      <c r="M26" s="470"/>
      <c r="N26" s="482"/>
      <c r="O26" s="57">
        <v>2</v>
      </c>
      <c r="P26" s="321" t="s">
        <v>1206</v>
      </c>
      <c r="Q26" s="126" t="s">
        <v>1207</v>
      </c>
      <c r="R26" s="60" t="str">
        <f t="shared" si="0"/>
        <v>Probabilidad</v>
      </c>
      <c r="S26" s="61" t="s">
        <v>63</v>
      </c>
      <c r="T26" s="61" t="s">
        <v>64</v>
      </c>
      <c r="U26" s="62" t="str">
        <f t="shared" ref="U26:U28" si="26">IF(AND(S26="Preventivo",T26="Automático"),"50%",IF(AND(S26="Preventivo",T26="Manual"),"40%",IF(AND(S26="Detectivo",T26="Automático"),"40%",IF(AND(S26="Detectivo",T26="Manual"),"30%",IF(AND(S26="Correctivo",T26="Automático"),"35%",IF(AND(S26="Correctivo",T26="Manual"),"25%",""))))))</f>
        <v>40%</v>
      </c>
      <c r="V26" s="61" t="s">
        <v>65</v>
      </c>
      <c r="W26" s="61" t="s">
        <v>66</v>
      </c>
      <c r="X26" s="61" t="s">
        <v>67</v>
      </c>
      <c r="Y26" s="63">
        <f>IFERROR(IF(AND(R25="Probabilidad",R26="Probabilidad"),(AA25-(+AA25*U26)),IF(R26="Probabilidad",(I25-(+I25*U26)),IF(R26="Impacto",AA25,""))),"")</f>
        <v>0.216</v>
      </c>
      <c r="Z26" s="64" t="str">
        <f t="shared" ref="Z26" si="27">IFERROR(IF(Y26="","",IF(Y26&lt;=0.2,"Muy Baja",IF(Y26&lt;=0.4,"Baja",IF(Y26&lt;=0.6,"Media",IF(Y26&lt;=0.8,"Alta","Muy Alta"))))),"")</f>
        <v>Baja</v>
      </c>
      <c r="AA26" s="62">
        <f t="shared" ref="AA26" si="28">+Y26</f>
        <v>0.216</v>
      </c>
      <c r="AB26" s="64" t="str">
        <f t="shared" ref="AB26" si="29">IFERROR(IF(AC26="","",IF(AC26&lt;=0.2,"Leve",IF(AC26&lt;=0.4,"Menor",IF(AC26&lt;=0.6,"Moderado",IF(AC26&lt;=0.8,"Mayor","Catastrófico"))))),"")</f>
        <v>Menor</v>
      </c>
      <c r="AC26" s="62">
        <f>IFERROR(IF(AND(R25="Impacto",R26="Impacto"),(AC25-(+AC25*U26)),IF(R26="Impacto",($M$24-(+$M$24*U26)),IF(R26="Probabilidad",AC25,""))),"")</f>
        <v>0.4</v>
      </c>
      <c r="AD26" s="65" t="str">
        <f t="shared" ref="AD26" si="30">IFERROR(IF(OR(AND(Z26="Muy Baja",AB26="Leve"),AND(Z26="Muy Baja",AB26="Menor"),AND(Z26="Baja",AB26="Leve")),"Bajo",IF(OR(AND(Z26="Muy baja",AB26="Moderado"),AND(Z26="Baja",AB26="Menor"),AND(Z26="Baja",AB26="Moderado"),AND(Z26="Media",AB26="Leve"),AND(Z26="Media",AB26="Menor"),AND(Z26="Media",AB26="Moderado"),AND(Z26="Alta",AB26="Leve"),AND(Z26="Alta",AB26="Menor")),"Moderado",IF(OR(AND(Z26="Muy Baja",AB26="Mayor"),AND(Z26="Baja",AB26="Mayor"),AND(Z26="Media",AB26="Mayor"),AND(Z26="Alta",AB26="Moderado"),AND(Z26="Alta",AB26="Mayor"),AND(Z26="Muy Alta",AB26="Leve"),AND(Z26="Muy Alta",AB26="Menor"),AND(Z26="Muy Alta",AB26="Moderado"),AND(Z26="Muy Alta",AB26="Mayor")),"Alto",IF(OR(AND(Z26="Muy Baja",AB26="Catastrófico"),AND(Z26="Baja",AB26="Catastrófico"),AND(Z26="Media",AB26="Catastrófico"),AND(Z26="Alta",AB26="Catastrófico"),AND(Z26="Muy Alta",AB26="Catastrófico")),"Extremo","")))),"")</f>
        <v>Moderado</v>
      </c>
      <c r="AE26" s="325" t="s">
        <v>68</v>
      </c>
      <c r="AF26" s="326" t="s">
        <v>1208</v>
      </c>
      <c r="AG26" s="326" t="s">
        <v>1204</v>
      </c>
      <c r="AH26" s="326" t="s">
        <v>1205</v>
      </c>
      <c r="AI26" s="327"/>
      <c r="AJ26" s="327"/>
      <c r="AK26" s="326" t="s">
        <v>74</v>
      </c>
      <c r="AL26" s="52"/>
    </row>
    <row r="27" spans="1:38" ht="82.8" x14ac:dyDescent="0.3">
      <c r="A27" s="475">
        <v>7</v>
      </c>
      <c r="B27" s="489" t="s">
        <v>89</v>
      </c>
      <c r="C27" s="567" t="s">
        <v>1209</v>
      </c>
      <c r="D27" s="567" t="s">
        <v>1210</v>
      </c>
      <c r="E27" s="568" t="s">
        <v>1211</v>
      </c>
      <c r="F27" s="489" t="s">
        <v>59</v>
      </c>
      <c r="G27" s="474">
        <v>100</v>
      </c>
      <c r="H27" s="473" t="str">
        <f>IF(G27&lt;=0,"",IF(G27&lt;=2,"Muy Baja",IF(G27&lt;=24,"Baja",IF(G27&lt;=500,"Media",IF(G27&lt;=5000,"Alta","Muy Alta")))))</f>
        <v>Media</v>
      </c>
      <c r="I27" s="470">
        <f>IF(H27="","",IF(H27="Muy Baja",0.2,IF(H27="Baja",0.4,IF(H27="Media",0.6,IF(H27="Alta",0.8,IF(H27="Muy Alta",1,))))))</f>
        <v>0.6</v>
      </c>
      <c r="J27" s="479" t="s">
        <v>376</v>
      </c>
      <c r="K27" s="470" t="str">
        <f>IF(NOT(ISERROR(MATCH(J27,'[28]Tabla Impacto'!$B$221:$B$223,0))),'[28]Tabla Impacto'!$F$223&amp;"Por favor no seleccionar los criterios de impacto(Afectación Económica o presupuestal y Pérdida Reputacional)",J27)</f>
        <v xml:space="preserve">     El riesgo afecta la imagen de la entidad internamente, de conocimiento general, nivel interno, de junta dircetiva y accionistas y/o de provedores</v>
      </c>
      <c r="L27" s="473" t="str">
        <f>IF(OR(K27='[28]Tabla Impacto'!$C$11,K27='[28]Tabla Impacto'!$D$11),"Leve",IF(OR(K27='[28]Tabla Impacto'!$C$12,K27='[28]Tabla Impacto'!$D$12),"Menor",IF(OR(K27='[28]Tabla Impacto'!$C$13,K27='[28]Tabla Impacto'!$D$13),"Moderado",IF(OR(K27='[28]Tabla Impacto'!$C$14,K27='[28]Tabla Impacto'!$D$14),"Mayor",IF(OR(K27='[28]Tabla Impacto'!$C$15,K27='[28]Tabla Impacto'!$D$15),"Catastrófico","")))))</f>
        <v>Menor</v>
      </c>
      <c r="M27" s="470">
        <f>IF(L27="","",IF(L27="Leve",0.2,IF(L27="Menor",0.4,IF(L27="Moderado",0.6,IF(L27="Mayor",0.8,IF(L27="Catastrófico",1,))))))</f>
        <v>0.4</v>
      </c>
      <c r="N27" s="482" t="str">
        <f>IF(OR(AND(H27="Muy Baja",L27="Leve"),AND(H27="Muy Baja",L27="Menor"),AND(H27="Baja",L27="Leve")),"Bajo",IF(OR(AND(H27="Muy baja",L27="Moderado"),AND(H27="Baja",L27="Menor"),AND(H27="Baja",L27="Moderado"),AND(H27="Media",L27="Leve"),AND(H27="Media",L27="Menor"),AND(H27="Media",L27="Moderado"),AND(H27="Alta",L27="Leve"),AND(H27="Alta",L27="Menor")),"Moderado",IF(OR(AND(H27="Muy Baja",L27="Mayor"),AND(H27="Baja",L27="Mayor"),AND(H27="Media",L27="Mayor"),AND(H27="Alta",L27="Moderado"),AND(H27="Alta",L27="Mayor"),AND(H27="Muy Alta",L27="Leve"),AND(H27="Muy Alta",L27="Menor"),AND(H27="Muy Alta",L27="Moderado"),AND(H27="Muy Alta",L27="Mayor")),"Alto",IF(OR(AND(H27="Muy Baja",L27="Catastrófico"),AND(H27="Baja",L27="Catastrófico"),AND(H27="Media",L27="Catastrófico"),AND(H27="Alta",L27="Catastrófico"),AND(H27="Muy Alta",L27="Catastrófico")),"Extremo",""))))</f>
        <v>Moderado</v>
      </c>
      <c r="O27" s="57">
        <v>1</v>
      </c>
      <c r="P27" s="321" t="s">
        <v>1212</v>
      </c>
      <c r="Q27" s="126" t="s">
        <v>1213</v>
      </c>
      <c r="R27" s="60" t="str">
        <f t="shared" si="0"/>
        <v>Probabilidad</v>
      </c>
      <c r="S27" s="61" t="s">
        <v>63</v>
      </c>
      <c r="T27" s="61" t="s">
        <v>64</v>
      </c>
      <c r="U27" s="62" t="str">
        <f t="shared" si="26"/>
        <v>40%</v>
      </c>
      <c r="V27" s="61" t="s">
        <v>65</v>
      </c>
      <c r="W27" s="61" t="s">
        <v>66</v>
      </c>
      <c r="X27" s="61" t="s">
        <v>67</v>
      </c>
      <c r="Y27" s="63">
        <f>IFERROR(IF(R27="Probabilidad",(I27-(+I27*U27)),IF(R27="Impacto",I27,"")),"")</f>
        <v>0.36</v>
      </c>
      <c r="Z27" s="64" t="str">
        <f>IFERROR(IF(Y27="","",IF(Y27&lt;=0.2,"Muy Baja",IF(Y27&lt;=0.4,"Baja",IF(Y27&lt;=0.6,"Media",IF(Y27&lt;=0.8,"Alta","Muy Alta"))))),"")</f>
        <v>Baja</v>
      </c>
      <c r="AA27" s="62">
        <f>+Y27</f>
        <v>0.36</v>
      </c>
      <c r="AB27" s="64" t="str">
        <f>IFERROR(IF(AC27="","",IF(AC27&lt;=0.2,"Leve",IF(AC27&lt;=0.4,"Menor",IF(AC27&lt;=0.6,"Moderado",IF(AC27&lt;=0.8,"Mayor","Catastrófico"))))),"")</f>
        <v>Menor</v>
      </c>
      <c r="AC27" s="62">
        <f>IFERROR(IF(R27="Impacto",(M27-(+M27*U27)),IF(R27="Probabilidad",M27,"")),"")</f>
        <v>0.4</v>
      </c>
      <c r="AD27" s="65" t="str">
        <f>IFERROR(IF(OR(AND(Z27="Muy Baja",AB27="Leve"),AND(Z27="Muy Baja",AB27="Menor"),AND(Z27="Baja",AB27="Leve")),"Bajo",IF(OR(AND(Z27="Muy baja",AB27="Moderado"),AND(Z27="Baja",AB27="Menor"),AND(Z27="Baja",AB27="Moderado"),AND(Z27="Media",AB27="Leve"),AND(Z27="Media",AB27="Menor"),AND(Z27="Media",AB27="Moderado"),AND(Z27="Alta",AB27="Leve"),AND(Z27="Alta",AB27="Menor")),"Moderado",IF(OR(AND(Z27="Muy Baja",AB27="Mayor"),AND(Z27="Baja",AB27="Mayor"),AND(Z27="Media",AB27="Mayor"),AND(Z27="Alta",AB27="Moderado"),AND(Z27="Alta",AB27="Mayor"),AND(Z27="Muy Alta",AB27="Leve"),AND(Z27="Muy Alta",AB27="Menor"),AND(Z27="Muy Alta",AB27="Moderado"),AND(Z27="Muy Alta",AB27="Mayor")),"Alto",IF(OR(AND(Z27="Muy Baja",AB27="Catastrófico"),AND(Z27="Baja",AB27="Catastrófico"),AND(Z27="Media",AB27="Catastrófico"),AND(Z27="Alta",AB27="Catastrófico"),AND(Z27="Muy Alta",AB27="Catastrófico")),"Extremo","")))),"")</f>
        <v>Moderado</v>
      </c>
      <c r="AE27" s="61" t="s">
        <v>68</v>
      </c>
      <c r="AF27" s="328"/>
      <c r="AG27" s="329"/>
      <c r="AH27" s="330"/>
      <c r="AI27" s="330"/>
      <c r="AJ27" s="328"/>
      <c r="AK27" s="329"/>
      <c r="AL27" s="52"/>
    </row>
    <row r="28" spans="1:38" ht="82.8" x14ac:dyDescent="0.3">
      <c r="A28" s="475"/>
      <c r="B28" s="476"/>
      <c r="C28" s="567"/>
      <c r="D28" s="567"/>
      <c r="E28" s="568"/>
      <c r="F28" s="476"/>
      <c r="G28" s="474"/>
      <c r="H28" s="473"/>
      <c r="I28" s="470"/>
      <c r="J28" s="479"/>
      <c r="K28" s="470">
        <f>IF(NOT(ISERROR(MATCH(J28,_xlfn.ANCHORARRAY(#REF!),0))),#REF!&amp;"Por favor no seleccionar los criterios de impacto",J28)</f>
        <v>0</v>
      </c>
      <c r="L28" s="473"/>
      <c r="M28" s="470"/>
      <c r="N28" s="482"/>
      <c r="O28" s="57">
        <v>2</v>
      </c>
      <c r="P28" s="321" t="s">
        <v>1214</v>
      </c>
      <c r="Q28" s="126" t="s">
        <v>1215</v>
      </c>
      <c r="R28" s="60" t="str">
        <f t="shared" si="0"/>
        <v>Probabilidad</v>
      </c>
      <c r="S28" s="61" t="s">
        <v>63</v>
      </c>
      <c r="T28" s="61" t="s">
        <v>64</v>
      </c>
      <c r="U28" s="62" t="str">
        <f t="shared" si="26"/>
        <v>40%</v>
      </c>
      <c r="V28" s="61" t="s">
        <v>95</v>
      </c>
      <c r="W28" s="61" t="s">
        <v>66</v>
      </c>
      <c r="X28" s="61" t="s">
        <v>266</v>
      </c>
      <c r="Y28" s="63">
        <f>IFERROR(IF(AND(R27="Probabilidad",R28="Probabilidad"),(AA27-(+AA27*U28)),IF(R28="Probabilidad",(I27-(+I27*U28)),IF(R28="Impacto",AA27,""))),"")</f>
        <v>0.216</v>
      </c>
      <c r="Z28" s="64" t="str">
        <f t="shared" ref="Z28" si="31">IFERROR(IF(Y28="","",IF(Y28&lt;=0.2,"Muy Baja",IF(Y28&lt;=0.4,"Baja",IF(Y28&lt;=0.6,"Media",IF(Y28&lt;=0.8,"Alta","Muy Alta"))))),"")</f>
        <v>Baja</v>
      </c>
      <c r="AA28" s="62">
        <f t="shared" ref="AA28" si="32">+Y28</f>
        <v>0.216</v>
      </c>
      <c r="AB28" s="64" t="str">
        <f t="shared" ref="AB28" si="33">IFERROR(IF(AC28="","",IF(AC28&lt;=0.2,"Leve",IF(AC28&lt;=0.4,"Menor",IF(AC28&lt;=0.6,"Moderado",IF(AC28&lt;=0.8,"Mayor","Catastrófico"))))),"")</f>
        <v>Menor</v>
      </c>
      <c r="AC28" s="62">
        <f>IFERROR(IF(AND(R27="Impacto",R28="Impacto"),(AC27-(+AC27*U28)),IF(R28="Impacto",($M$26-(+$M$26*U28)),IF(R28="Probabilidad",AC27,""))),"")</f>
        <v>0.4</v>
      </c>
      <c r="AD28" s="65" t="str">
        <f t="shared" ref="AD28" si="34">IFERROR(IF(OR(AND(Z28="Muy Baja",AB28="Leve"),AND(Z28="Muy Baja",AB28="Menor"),AND(Z28="Baja",AB28="Leve")),"Bajo",IF(OR(AND(Z28="Muy baja",AB28="Moderado"),AND(Z28="Baja",AB28="Menor"),AND(Z28="Baja",AB28="Moderado"),AND(Z28="Media",AB28="Leve"),AND(Z28="Media",AB28="Menor"),AND(Z28="Media",AB28="Moderado"),AND(Z28="Alta",AB28="Leve"),AND(Z28="Alta",AB28="Menor")),"Moderado",IF(OR(AND(Z28="Muy Baja",AB28="Mayor"),AND(Z28="Baja",AB28="Mayor"),AND(Z28="Media",AB28="Mayor"),AND(Z28="Alta",AB28="Moderado"),AND(Z28="Alta",AB28="Mayor"),AND(Z28="Muy Alta",AB28="Leve"),AND(Z28="Muy Alta",AB28="Menor"),AND(Z28="Muy Alta",AB28="Moderado"),AND(Z28="Muy Alta",AB28="Mayor")),"Alto",IF(OR(AND(Z28="Muy Baja",AB28="Catastrófico"),AND(Z28="Baja",AB28="Catastrófico"),AND(Z28="Media",AB28="Catastrófico"),AND(Z28="Alta",AB28="Catastrófico"),AND(Z28="Muy Alta",AB28="Catastrófico")),"Extremo","")))),"")</f>
        <v>Moderado</v>
      </c>
      <c r="AE28" s="61" t="s">
        <v>68</v>
      </c>
      <c r="AF28" s="67"/>
      <c r="AG28" s="68"/>
      <c r="AH28" s="69"/>
      <c r="AI28" s="69"/>
      <c r="AJ28" s="67"/>
      <c r="AK28" s="68"/>
      <c r="AL28" s="52"/>
    </row>
    <row r="29" spans="1:38" x14ac:dyDescent="0.3">
      <c r="A29" s="81"/>
      <c r="B29" s="880" t="s">
        <v>225</v>
      </c>
      <c r="C29" s="881"/>
      <c r="D29" s="881"/>
      <c r="E29" s="881"/>
      <c r="F29" s="881"/>
      <c r="G29" s="881"/>
      <c r="H29" s="881"/>
      <c r="I29" s="881"/>
      <c r="J29" s="881"/>
      <c r="K29" s="881"/>
      <c r="L29" s="881"/>
      <c r="M29" s="881"/>
      <c r="N29" s="881"/>
      <c r="O29" s="881"/>
      <c r="P29" s="881"/>
      <c r="Q29" s="881"/>
      <c r="R29" s="881"/>
      <c r="S29" s="881"/>
      <c r="T29" s="881"/>
      <c r="U29" s="881"/>
      <c r="V29" s="881"/>
      <c r="W29" s="881"/>
      <c r="X29" s="881"/>
      <c r="Y29" s="881"/>
      <c r="Z29" s="881"/>
      <c r="AA29" s="881"/>
      <c r="AB29" s="881"/>
      <c r="AC29" s="881"/>
      <c r="AD29" s="881"/>
      <c r="AE29" s="881"/>
      <c r="AF29" s="881"/>
      <c r="AG29" s="881"/>
      <c r="AH29" s="881"/>
      <c r="AI29" s="881"/>
      <c r="AJ29" s="881"/>
      <c r="AK29" s="882"/>
      <c r="AL29" s="83"/>
    </row>
    <row r="30" spans="1:38" x14ac:dyDescent="0.3">
      <c r="A30" s="82"/>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9"/>
      <c r="Z30" s="298"/>
      <c r="AA30" s="298"/>
      <c r="AB30" s="298"/>
      <c r="AC30" s="298"/>
      <c r="AD30" s="298"/>
      <c r="AE30" s="298"/>
      <c r="AF30" s="298"/>
      <c r="AG30" s="298"/>
      <c r="AH30" s="298"/>
      <c r="AI30" s="298"/>
      <c r="AJ30" s="298"/>
      <c r="AK30" s="298"/>
      <c r="AL30" s="83"/>
    </row>
    <row r="31" spans="1:38" ht="33.6" customHeight="1" x14ac:dyDescent="0.3">
      <c r="A31" s="475"/>
      <c r="B31" s="475"/>
      <c r="C31" s="475"/>
      <c r="D31" s="475"/>
      <c r="E31" s="396" t="s">
        <v>185</v>
      </c>
      <c r="F31" s="396"/>
      <c r="G31" s="396"/>
      <c r="H31" s="396"/>
      <c r="I31" s="396"/>
      <c r="J31" s="396"/>
      <c r="K31" s="396"/>
      <c r="L31" s="396"/>
      <c r="M31" s="396"/>
      <c r="N31" s="396"/>
      <c r="O31" s="396"/>
      <c r="P31" s="396"/>
      <c r="Q31" s="396"/>
      <c r="R31" s="396"/>
      <c r="S31" s="396"/>
      <c r="T31" s="396"/>
      <c r="U31" s="396"/>
      <c r="V31" s="396"/>
      <c r="W31" s="396"/>
      <c r="X31" s="396"/>
      <c r="Y31" s="396"/>
      <c r="Z31" s="396"/>
      <c r="AA31" s="396"/>
      <c r="AB31" s="396"/>
      <c r="AC31" s="396"/>
      <c r="AD31" s="396"/>
      <c r="AE31" s="396"/>
      <c r="AF31" s="396"/>
      <c r="AG31" s="396"/>
      <c r="AH31" s="511" t="s">
        <v>186</v>
      </c>
      <c r="AI31" s="511"/>
      <c r="AJ31" s="511"/>
      <c r="AK31" s="511"/>
      <c r="AL31" s="83"/>
    </row>
    <row r="32" spans="1:38" ht="24" customHeight="1" x14ac:dyDescent="0.3">
      <c r="A32" s="475"/>
      <c r="B32" s="475"/>
      <c r="C32" s="475"/>
      <c r="D32" s="475"/>
      <c r="E32" s="396" t="s">
        <v>187</v>
      </c>
      <c r="F32" s="396"/>
      <c r="G32" s="396"/>
      <c r="H32" s="396"/>
      <c r="I32" s="396"/>
      <c r="J32" s="396"/>
      <c r="K32" s="396"/>
      <c r="L32" s="396"/>
      <c r="M32" s="396"/>
      <c r="N32" s="396"/>
      <c r="O32" s="396"/>
      <c r="P32" s="396"/>
      <c r="Q32" s="396"/>
      <c r="R32" s="396"/>
      <c r="S32" s="396"/>
      <c r="T32" s="396"/>
      <c r="U32" s="396"/>
      <c r="V32" s="396"/>
      <c r="W32" s="396"/>
      <c r="X32" s="396"/>
      <c r="Y32" s="396"/>
      <c r="Z32" s="396"/>
      <c r="AA32" s="396"/>
      <c r="AB32" s="396"/>
      <c r="AC32" s="396"/>
      <c r="AD32" s="396"/>
      <c r="AE32" s="396"/>
      <c r="AF32" s="396"/>
      <c r="AG32" s="396"/>
      <c r="AH32" s="511" t="s">
        <v>188</v>
      </c>
      <c r="AI32" s="511"/>
      <c r="AJ32" s="511"/>
      <c r="AK32" s="511"/>
      <c r="AL32" s="83"/>
    </row>
    <row r="33" spans="1:38" ht="22.2" customHeight="1" x14ac:dyDescent="0.3">
      <c r="A33" s="475"/>
      <c r="B33" s="475"/>
      <c r="C33" s="475"/>
      <c r="D33" s="475"/>
      <c r="E33" s="396"/>
      <c r="F33" s="396"/>
      <c r="G33" s="396"/>
      <c r="H33" s="396"/>
      <c r="I33" s="396"/>
      <c r="J33" s="396"/>
      <c r="K33" s="396"/>
      <c r="L33" s="396"/>
      <c r="M33" s="396"/>
      <c r="N33" s="396"/>
      <c r="O33" s="396"/>
      <c r="P33" s="396"/>
      <c r="Q33" s="396"/>
      <c r="R33" s="396"/>
      <c r="S33" s="396"/>
      <c r="T33" s="396"/>
      <c r="U33" s="396"/>
      <c r="V33" s="396"/>
      <c r="W33" s="396"/>
      <c r="X33" s="396"/>
      <c r="Y33" s="396"/>
      <c r="Z33" s="396"/>
      <c r="AA33" s="396"/>
      <c r="AB33" s="396"/>
      <c r="AC33" s="396"/>
      <c r="AD33" s="396"/>
      <c r="AE33" s="396"/>
      <c r="AF33" s="396"/>
      <c r="AG33" s="396"/>
      <c r="AH33" s="511" t="s">
        <v>189</v>
      </c>
      <c r="AI33" s="511"/>
      <c r="AJ33" s="511"/>
      <c r="AK33" s="511"/>
      <c r="AL33" s="83"/>
    </row>
    <row r="34" spans="1:38" ht="20.399999999999999" customHeight="1" x14ac:dyDescent="0.3">
      <c r="A34" s="50"/>
      <c r="B34" s="51"/>
      <c r="C34" s="50"/>
      <c r="D34" s="50"/>
      <c r="E34" s="52"/>
      <c r="F34" s="53"/>
      <c r="G34" s="52"/>
      <c r="H34" s="52"/>
      <c r="I34" s="52"/>
      <c r="J34" s="52"/>
      <c r="K34" s="52"/>
      <c r="L34" s="52"/>
      <c r="M34" s="52"/>
      <c r="N34" s="52"/>
      <c r="O34" s="52"/>
      <c r="P34" s="52"/>
      <c r="Q34" s="52"/>
      <c r="R34" s="52"/>
      <c r="S34" s="52"/>
      <c r="T34" s="52"/>
      <c r="U34" s="52"/>
      <c r="V34" s="52"/>
      <c r="W34" s="52"/>
      <c r="X34" s="52"/>
      <c r="Y34" s="54"/>
      <c r="Z34" s="52"/>
      <c r="AA34" s="52"/>
      <c r="AB34" s="52"/>
      <c r="AC34" s="52"/>
      <c r="AD34" s="52"/>
      <c r="AE34" s="52"/>
      <c r="AF34" s="52"/>
      <c r="AG34" s="52"/>
      <c r="AH34" s="52"/>
      <c r="AI34" s="52"/>
      <c r="AJ34" s="52"/>
      <c r="AK34" s="52"/>
      <c r="AL34" s="52"/>
    </row>
    <row r="35" spans="1:38" ht="23.4" x14ac:dyDescent="0.3">
      <c r="A35" s="520" t="s">
        <v>8</v>
      </c>
      <c r="B35" s="520"/>
      <c r="C35" s="787" t="s">
        <v>1159</v>
      </c>
      <c r="D35" s="538"/>
      <c r="E35" s="538"/>
      <c r="F35" s="538"/>
      <c r="G35" s="538"/>
      <c r="H35" s="520" t="s">
        <v>10</v>
      </c>
      <c r="I35" s="520"/>
      <c r="J35" s="538" t="s">
        <v>1216</v>
      </c>
      <c r="K35" s="538"/>
      <c r="L35" s="538"/>
      <c r="M35" s="538"/>
      <c r="N35" s="538"/>
      <c r="O35" s="520" t="s">
        <v>12</v>
      </c>
      <c r="P35" s="520"/>
      <c r="Q35" s="899" t="s">
        <v>1217</v>
      </c>
      <c r="R35" s="900"/>
      <c r="S35" s="900"/>
      <c r="T35" s="900"/>
      <c r="U35" s="900"/>
      <c r="V35" s="900"/>
      <c r="W35" s="900"/>
      <c r="X35" s="900"/>
      <c r="Y35" s="900"/>
      <c r="Z35" s="900"/>
      <c r="AA35" s="900"/>
      <c r="AB35" s="900"/>
      <c r="AC35" s="900"/>
      <c r="AD35" s="900"/>
      <c r="AE35" s="901"/>
      <c r="AF35" s="55" t="s">
        <v>14</v>
      </c>
      <c r="AG35" s="811" t="s">
        <v>1218</v>
      </c>
      <c r="AH35" s="811"/>
      <c r="AI35" s="811"/>
      <c r="AJ35" s="811"/>
      <c r="AK35" s="811"/>
      <c r="AL35" s="52"/>
    </row>
    <row r="36" spans="1:38" x14ac:dyDescent="0.3">
      <c r="A36" s="514" t="s">
        <v>16</v>
      </c>
      <c r="B36" s="514"/>
      <c r="C36" s="514"/>
      <c r="D36" s="514"/>
      <c r="E36" s="514"/>
      <c r="F36" s="514"/>
      <c r="G36" s="514"/>
      <c r="H36" s="498" t="s">
        <v>17</v>
      </c>
      <c r="I36" s="498"/>
      <c r="J36" s="498"/>
      <c r="K36" s="498"/>
      <c r="L36" s="498"/>
      <c r="M36" s="498"/>
      <c r="N36" s="498"/>
      <c r="O36" s="517" t="s">
        <v>18</v>
      </c>
      <c r="P36" s="517"/>
      <c r="Q36" s="517"/>
      <c r="R36" s="517"/>
      <c r="S36" s="517"/>
      <c r="T36" s="517"/>
      <c r="U36" s="517"/>
      <c r="V36" s="517"/>
      <c r="W36" s="517"/>
      <c r="X36" s="517"/>
      <c r="Y36" s="518" t="s">
        <v>19</v>
      </c>
      <c r="Z36" s="518"/>
      <c r="AA36" s="518"/>
      <c r="AB36" s="518"/>
      <c r="AC36" s="518"/>
      <c r="AD36" s="518"/>
      <c r="AE36" s="518"/>
      <c r="AF36" s="519" t="s">
        <v>20</v>
      </c>
      <c r="AG36" s="519"/>
      <c r="AH36" s="519"/>
      <c r="AI36" s="519"/>
      <c r="AJ36" s="519"/>
      <c r="AK36" s="519"/>
      <c r="AL36" s="52"/>
    </row>
    <row r="37" spans="1:38" x14ac:dyDescent="0.3">
      <c r="A37" s="513" t="s">
        <v>21</v>
      </c>
      <c r="B37" s="514" t="s">
        <v>22</v>
      </c>
      <c r="C37" s="509" t="s">
        <v>23</v>
      </c>
      <c r="D37" s="509" t="s">
        <v>24</v>
      </c>
      <c r="E37" s="514" t="s">
        <v>25</v>
      </c>
      <c r="F37" s="509" t="s">
        <v>26</v>
      </c>
      <c r="G37" s="509" t="s">
        <v>27</v>
      </c>
      <c r="H37" s="500" t="s">
        <v>28</v>
      </c>
      <c r="I37" s="498" t="s">
        <v>29</v>
      </c>
      <c r="J37" s="500" t="s">
        <v>30</v>
      </c>
      <c r="K37" s="500" t="s">
        <v>31</v>
      </c>
      <c r="L37" s="500" t="s">
        <v>32</v>
      </c>
      <c r="M37" s="498" t="s">
        <v>29</v>
      </c>
      <c r="N37" s="500" t="s">
        <v>33</v>
      </c>
      <c r="O37" s="505" t="s">
        <v>34</v>
      </c>
      <c r="P37" s="496" t="s">
        <v>35</v>
      </c>
      <c r="Q37" s="507" t="s">
        <v>36</v>
      </c>
      <c r="R37" s="496" t="s">
        <v>37</v>
      </c>
      <c r="S37" s="496" t="s">
        <v>38</v>
      </c>
      <c r="T37" s="496"/>
      <c r="U37" s="496"/>
      <c r="V37" s="496"/>
      <c r="W37" s="496"/>
      <c r="X37" s="496"/>
      <c r="Y37" s="497" t="s">
        <v>39</v>
      </c>
      <c r="Z37" s="495" t="s">
        <v>40</v>
      </c>
      <c r="AA37" s="495" t="s">
        <v>29</v>
      </c>
      <c r="AB37" s="495" t="s">
        <v>41</v>
      </c>
      <c r="AC37" s="495" t="s">
        <v>29</v>
      </c>
      <c r="AD37" s="495" t="s">
        <v>42</v>
      </c>
      <c r="AE37" s="495" t="s">
        <v>43</v>
      </c>
      <c r="AF37" s="494" t="s">
        <v>20</v>
      </c>
      <c r="AG37" s="494" t="s">
        <v>44</v>
      </c>
      <c r="AH37" s="494" t="s">
        <v>45</v>
      </c>
      <c r="AI37" s="494" t="s">
        <v>46</v>
      </c>
      <c r="AJ37" s="494" t="s">
        <v>47</v>
      </c>
      <c r="AK37" s="494" t="s">
        <v>48</v>
      </c>
      <c r="AL37" s="52"/>
    </row>
    <row r="38" spans="1:38" ht="69.599999999999994" x14ac:dyDescent="0.3">
      <c r="A38" s="513"/>
      <c r="B38" s="515"/>
      <c r="C38" s="509"/>
      <c r="D38" s="509"/>
      <c r="E38" s="514"/>
      <c r="F38" s="509"/>
      <c r="G38" s="509"/>
      <c r="H38" s="501"/>
      <c r="I38" s="499"/>
      <c r="J38" s="501"/>
      <c r="K38" s="501"/>
      <c r="L38" s="499"/>
      <c r="M38" s="499"/>
      <c r="N38" s="501"/>
      <c r="O38" s="506"/>
      <c r="P38" s="496"/>
      <c r="Q38" s="508"/>
      <c r="R38" s="496"/>
      <c r="S38" s="56" t="s">
        <v>49</v>
      </c>
      <c r="T38" s="56" t="s">
        <v>50</v>
      </c>
      <c r="U38" s="56" t="s">
        <v>51</v>
      </c>
      <c r="V38" s="56" t="s">
        <v>52</v>
      </c>
      <c r="W38" s="56" t="s">
        <v>53</v>
      </c>
      <c r="X38" s="56" t="s">
        <v>54</v>
      </c>
      <c r="Y38" s="497"/>
      <c r="Z38" s="495"/>
      <c r="AA38" s="495"/>
      <c r="AB38" s="495"/>
      <c r="AC38" s="495"/>
      <c r="AD38" s="495"/>
      <c r="AE38" s="495"/>
      <c r="AF38" s="494"/>
      <c r="AG38" s="494"/>
      <c r="AH38" s="494"/>
      <c r="AI38" s="494"/>
      <c r="AJ38" s="494"/>
      <c r="AK38" s="494"/>
      <c r="AL38" s="103"/>
    </row>
    <row r="39" spans="1:38" ht="171.6" x14ac:dyDescent="0.3">
      <c r="A39" s="475">
        <v>1</v>
      </c>
      <c r="B39" s="476" t="s">
        <v>55</v>
      </c>
      <c r="C39" s="579" t="s">
        <v>1219</v>
      </c>
      <c r="D39" s="579" t="s">
        <v>1220</v>
      </c>
      <c r="E39" s="580" t="s">
        <v>1221</v>
      </c>
      <c r="F39" s="489" t="s">
        <v>154</v>
      </c>
      <c r="G39" s="493">
        <v>24</v>
      </c>
      <c r="H39" s="473" t="str">
        <f>IF(G39&lt;=0,"",IF(G39&lt;=2,"Muy Baja",IF(G39&lt;=24,"Baja",IF(G39&lt;=500,"Media",IF(G39&lt;=5000,"Alta","Muy Alta")))))</f>
        <v>Baja</v>
      </c>
      <c r="I39" s="470">
        <f>IF(H39="","",IF(H39="Muy Baja",0.2,IF(H39="Baja",0.4,IF(H39="Media",0.6,IF(H39="Alta",0.8,IF(H39="Muy Alta",1,))))))</f>
        <v>0.4</v>
      </c>
      <c r="J39" s="479" t="s">
        <v>198</v>
      </c>
      <c r="K39" s="470" t="str">
        <f>IF(NOT(ISERROR(MATCH(J39,'[28]Tabla Impacto'!$B$221:$B$223,0))),'[28]Tabla Impacto'!$F$223&amp;"Por favor no seleccionar los criterios de impacto(Afectación Económica o presupuestal y Pérdida Reputacional)",J39)</f>
        <v xml:space="preserve">     El riesgo afecta la imagen de de la entidad con efecto publicitario sostenido a nivel de sector administrativo, nivel departamental o municipal</v>
      </c>
      <c r="L39" s="473" t="str">
        <f>IF(OR(K39='[28]Tabla Impacto'!$C$11,K39='[28]Tabla Impacto'!$D$11),"Leve",IF(OR(K39='[28]Tabla Impacto'!$C$12,K39='[28]Tabla Impacto'!$D$12),"Menor",IF(OR(K39='[28]Tabla Impacto'!$C$13,K39='[28]Tabla Impacto'!$D$13),"Moderado",IF(OR(K39='[28]Tabla Impacto'!$C$14,K39='[28]Tabla Impacto'!$D$14),"Mayor",IF(OR(K39='[28]Tabla Impacto'!$C$15,K39='[28]Tabla Impacto'!$D$15),"Catastrófico","")))))</f>
        <v>Mayor</v>
      </c>
      <c r="M39" s="470">
        <f>IF(L39="","",IF(L39="Leve",0.2,IF(L39="Menor",0.4,IF(L39="Moderado",0.6,IF(L39="Mayor",0.8,IF(L39="Catastrófico",1,))))))</f>
        <v>0.8</v>
      </c>
      <c r="N39" s="482" t="str">
        <f>IF(OR(AND(H39="Muy Baja",L39="Leve"),AND(H39="Muy Baja",L39="Menor"),AND(H39="Baja",L39="Leve")),"Bajo",IF(OR(AND(H39="Muy baja",L39="Moderado"),AND(H39="Baja",L39="Menor"),AND(H39="Baja",L39="Moderado"),AND(H39="Media",L39="Leve"),AND(H39="Media",L39="Menor"),AND(H39="Media",L39="Moderado"),AND(H39="Alta",L39="Leve"),AND(H39="Alta",L39="Menor")),"Moderado",IF(OR(AND(H39="Muy Baja",L39="Mayor"),AND(H39="Baja",L39="Mayor"),AND(H39="Media",L39="Mayor"),AND(H39="Alta",L39="Moderado"),AND(H39="Alta",L39="Mayor"),AND(H39="Muy Alta",L39="Leve"),AND(H39="Muy Alta",L39="Menor"),AND(H39="Muy Alta",L39="Moderado"),AND(H39="Muy Alta",L39="Mayor")),"Alto",IF(OR(AND(H39="Muy Baja",L39="Catastrófico"),AND(H39="Baja",L39="Catastrófico"),AND(H39="Media",L39="Catastrófico"),AND(H39="Alta",L39="Catastrófico"),AND(H39="Muy Alta",L39="Catastrófico")),"Extremo",""))))</f>
        <v>Alto</v>
      </c>
      <c r="O39" s="57">
        <v>1</v>
      </c>
      <c r="P39" s="58" t="s">
        <v>1222</v>
      </c>
      <c r="Q39" s="122" t="s">
        <v>1223</v>
      </c>
      <c r="R39" s="60" t="str">
        <f t="shared" ref="R39:R40" si="35">IF(OR(S39="Preventivo",S39="Detectivo"),"Probabilidad",IF(S39="Correctivo","Impacto",""))</f>
        <v>Probabilidad</v>
      </c>
      <c r="S39" s="61" t="s">
        <v>63</v>
      </c>
      <c r="T39" s="61" t="s">
        <v>64</v>
      </c>
      <c r="U39" s="62" t="str">
        <f>IF(AND(S39="Preventivo",T39="Automático"),"50%",IF(AND(S39="Preventivo",T39="Manual"),"40%",IF(AND(S39="Detectivo",T39="Automático"),"40%",IF(AND(S39="Detectivo",T39="Manual"),"30%",IF(AND(S39="Correctivo",T39="Automático"),"35%",IF(AND(S39="Correctivo",T39="Manual"),"25%",""))))))</f>
        <v>40%</v>
      </c>
      <c r="V39" s="61" t="s">
        <v>65</v>
      </c>
      <c r="W39" s="61" t="s">
        <v>66</v>
      </c>
      <c r="X39" s="61" t="s">
        <v>67</v>
      </c>
      <c r="Y39" s="63">
        <f>IFERROR(IF(R39="Probabilidad",(I39-(+I39*U39)),IF(R39="Impacto",I39,"")),"")</f>
        <v>0.24</v>
      </c>
      <c r="Z39" s="64" t="str">
        <f>IFERROR(IF(Y39="","",IF(Y39&lt;=0.2,"Muy Baja",IF(Y39&lt;=0.4,"Baja",IF(Y39&lt;=0.6,"Media",IF(Y39&lt;=0.8,"Alta","Muy Alta"))))),"")</f>
        <v>Baja</v>
      </c>
      <c r="AA39" s="62">
        <f>+Y39</f>
        <v>0.24</v>
      </c>
      <c r="AB39" s="64" t="str">
        <f>IFERROR(IF(AC39="","",IF(AC39&lt;=0.2,"Leve",IF(AC39&lt;=0.4,"Menor",IF(AC39&lt;=0.6,"Moderado",IF(AC39&lt;=0.8,"Mayor","Catastrófico"))))),"")</f>
        <v>Mayor</v>
      </c>
      <c r="AC39" s="62">
        <f>IFERROR(IF(R39="Impacto",(M39-(+M39*U39)),IF(R39="Probabilidad",M39,"")),"")</f>
        <v>0.8</v>
      </c>
      <c r="AD39" s="65" t="str">
        <f>IFERROR(IF(OR(AND(Z39="Muy Baja",AB39="Leve"),AND(Z39="Muy Baja",AB39="Menor"),AND(Z39="Baja",AB39="Leve")),"Bajo",IF(OR(AND(Z39="Muy baja",AB39="Moderado"),AND(Z39="Baja",AB39="Menor"),AND(Z39="Baja",AB39="Moderado"),AND(Z39="Media",AB39="Leve"),AND(Z39="Media",AB39="Menor"),AND(Z39="Media",AB39="Moderado"),AND(Z39="Alta",AB39="Leve"),AND(Z39="Alta",AB39="Menor")),"Moderado",IF(OR(AND(Z39="Muy Baja",AB39="Mayor"),AND(Z39="Baja",AB39="Mayor"),AND(Z39="Media",AB39="Mayor"),AND(Z39="Alta",AB39="Moderado"),AND(Z39="Alta",AB39="Mayor"),AND(Z39="Muy Alta",AB39="Leve"),AND(Z39="Muy Alta",AB39="Menor"),AND(Z39="Muy Alta",AB39="Moderado"),AND(Z39="Muy Alta",AB39="Mayor")),"Alto",IF(OR(AND(Z39="Muy Baja",AB39="Catastrófico"),AND(Z39="Baja",AB39="Catastrófico"),AND(Z39="Media",AB39="Catastrófico"),AND(Z39="Alta",AB39="Catastrófico"),AND(Z39="Muy Alta",AB39="Catastrófico")),"Extremo","")))),"")</f>
        <v>Alto</v>
      </c>
      <c r="AE39" s="61" t="s">
        <v>68</v>
      </c>
      <c r="AF39" s="488"/>
      <c r="AG39" s="488"/>
      <c r="AH39" s="490"/>
      <c r="AI39" s="490"/>
      <c r="AJ39" s="490"/>
      <c r="AK39" s="492"/>
      <c r="AL39" s="52"/>
    </row>
    <row r="40" spans="1:38" ht="145.19999999999999" x14ac:dyDescent="0.3">
      <c r="A40" s="475"/>
      <c r="B40" s="476"/>
      <c r="C40" s="567"/>
      <c r="D40" s="567"/>
      <c r="E40" s="568"/>
      <c r="F40" s="476"/>
      <c r="G40" s="474"/>
      <c r="H40" s="473"/>
      <c r="I40" s="470"/>
      <c r="J40" s="479"/>
      <c r="K40" s="470">
        <f>IF(NOT(ISERROR(MATCH(J40,_xlfn.ANCHORARRAY(#REF!),0))),#REF!&amp;"Por favor no seleccionar los criterios de impacto",J40)</f>
        <v>0</v>
      </c>
      <c r="L40" s="473"/>
      <c r="M40" s="470"/>
      <c r="N40" s="482"/>
      <c r="O40" s="57">
        <v>2</v>
      </c>
      <c r="P40" s="58" t="s">
        <v>1224</v>
      </c>
      <c r="Q40" s="122" t="s">
        <v>1225</v>
      </c>
      <c r="R40" s="60" t="str">
        <f t="shared" si="35"/>
        <v>Probabilidad</v>
      </c>
      <c r="S40" s="61" t="s">
        <v>63</v>
      </c>
      <c r="T40" s="61" t="s">
        <v>64</v>
      </c>
      <c r="U40" s="62" t="str">
        <f t="shared" ref="U40" si="36">IF(AND(S40="Preventivo",T40="Automático"),"50%",IF(AND(S40="Preventivo",T40="Manual"),"40%",IF(AND(S40="Detectivo",T40="Automático"),"40%",IF(AND(S40="Detectivo",T40="Manual"),"30%",IF(AND(S40="Correctivo",T40="Automático"),"35%",IF(AND(S40="Correctivo",T40="Manual"),"25%",""))))))</f>
        <v>40%</v>
      </c>
      <c r="V40" s="61" t="s">
        <v>95</v>
      </c>
      <c r="W40" s="61" t="s">
        <v>66</v>
      </c>
      <c r="X40" s="61" t="s">
        <v>67</v>
      </c>
      <c r="Y40" s="63">
        <f>IFERROR(IF(AND(R39="Probabilidad",R40="Probabilidad"),(AA39-(+AA39*U40)),IF(R40="Probabilidad",(I39-(+I39*U40)),IF(R40="Impacto",AA39,""))),"")</f>
        <v>0.14399999999999999</v>
      </c>
      <c r="Z40" s="64" t="str">
        <f t="shared" ref="Z40" si="37">IFERROR(IF(Y40="","",IF(Y40&lt;=0.2,"Muy Baja",IF(Y40&lt;=0.4,"Baja",IF(Y40&lt;=0.6,"Media",IF(Y40&lt;=0.8,"Alta","Muy Alta"))))),"")</f>
        <v>Muy Baja</v>
      </c>
      <c r="AA40" s="62">
        <f t="shared" ref="AA40" si="38">+Y40</f>
        <v>0.14399999999999999</v>
      </c>
      <c r="AB40" s="64" t="str">
        <f t="shared" ref="AB40" si="39">IFERROR(IF(AC40="","",IF(AC40&lt;=0.2,"Leve",IF(AC40&lt;=0.4,"Menor",IF(AC40&lt;=0.6,"Moderado",IF(AC40&lt;=0.8,"Mayor","Catastrófico"))))),"")</f>
        <v>Mayor</v>
      </c>
      <c r="AC40" s="62">
        <f>IFERROR(IF(AND(R39="Impacto",R40="Impacto"),(AC39-(+AC39*U40)),IF(R40="Impacto",($M$38-(+$M$38*U40)),IF(R40="Probabilidad",AC39,""))),"")</f>
        <v>0.8</v>
      </c>
      <c r="AD40" s="65" t="str">
        <f t="shared" ref="AD40" si="40">IFERROR(IF(OR(AND(Z40="Muy Baja",AB40="Leve"),AND(Z40="Muy Baja",AB40="Menor"),AND(Z40="Baja",AB40="Leve")),"Bajo",IF(OR(AND(Z40="Muy baja",AB40="Moderado"),AND(Z40="Baja",AB40="Menor"),AND(Z40="Baja",AB40="Moderado"),AND(Z40="Media",AB40="Leve"),AND(Z40="Media",AB40="Menor"),AND(Z40="Media",AB40="Moderado"),AND(Z40="Alta",AB40="Leve"),AND(Z40="Alta",AB40="Menor")),"Moderado",IF(OR(AND(Z40="Muy Baja",AB40="Mayor"),AND(Z40="Baja",AB40="Mayor"),AND(Z40="Media",AB40="Mayor"),AND(Z40="Alta",AB40="Moderado"),AND(Z40="Alta",AB40="Mayor"),AND(Z40="Muy Alta",AB40="Leve"),AND(Z40="Muy Alta",AB40="Menor"),AND(Z40="Muy Alta",AB40="Moderado"),AND(Z40="Muy Alta",AB40="Mayor")),"Alto",IF(OR(AND(Z40="Muy Baja",AB40="Catastrófico"),AND(Z40="Baja",AB40="Catastrófico"),AND(Z40="Media",AB40="Catastrófico"),AND(Z40="Alta",AB40="Catastrófico"),AND(Z40="Muy Alta",AB40="Catastrófico")),"Extremo","")))),"")</f>
        <v>Alto</v>
      </c>
      <c r="AE40" s="61" t="s">
        <v>68</v>
      </c>
      <c r="AF40" s="489"/>
      <c r="AG40" s="489"/>
      <c r="AH40" s="491"/>
      <c r="AI40" s="491"/>
      <c r="AJ40" s="491"/>
      <c r="AK40" s="493"/>
      <c r="AL40" s="52"/>
    </row>
    <row r="41" spans="1:38" x14ac:dyDescent="0.3">
      <c r="A41" s="81"/>
      <c r="B41" s="880" t="s">
        <v>225</v>
      </c>
      <c r="C41" s="881"/>
      <c r="D41" s="881"/>
      <c r="E41" s="881"/>
      <c r="F41" s="881"/>
      <c r="G41" s="881"/>
      <c r="H41" s="881"/>
      <c r="I41" s="881"/>
      <c r="J41" s="881"/>
      <c r="K41" s="881"/>
      <c r="L41" s="881"/>
      <c r="M41" s="881"/>
      <c r="N41" s="881"/>
      <c r="O41" s="881"/>
      <c r="P41" s="881"/>
      <c r="Q41" s="881"/>
      <c r="R41" s="881"/>
      <c r="S41" s="881"/>
      <c r="T41" s="881"/>
      <c r="U41" s="881"/>
      <c r="V41" s="881"/>
      <c r="W41" s="881"/>
      <c r="X41" s="881"/>
      <c r="Y41" s="881"/>
      <c r="Z41" s="881"/>
      <c r="AA41" s="881"/>
      <c r="AB41" s="881"/>
      <c r="AC41" s="881"/>
      <c r="AD41" s="881"/>
      <c r="AE41" s="881"/>
      <c r="AF41" s="881"/>
      <c r="AG41" s="881"/>
      <c r="AH41" s="881"/>
      <c r="AI41" s="881"/>
      <c r="AJ41" s="881"/>
      <c r="AK41" s="882"/>
      <c r="AL41" s="83"/>
    </row>
    <row r="42" spans="1:38" x14ac:dyDescent="0.3">
      <c r="A42" s="82"/>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9"/>
      <c r="Z42" s="298"/>
      <c r="AA42" s="298"/>
      <c r="AB42" s="298"/>
      <c r="AC42" s="298"/>
      <c r="AD42" s="298"/>
      <c r="AE42" s="298"/>
      <c r="AF42" s="298"/>
      <c r="AG42" s="298"/>
      <c r="AH42" s="298"/>
      <c r="AI42" s="298"/>
      <c r="AJ42" s="298"/>
      <c r="AK42" s="298"/>
      <c r="AL42" s="83"/>
    </row>
    <row r="43" spans="1:38" ht="28.2" customHeight="1" x14ac:dyDescent="0.3">
      <c r="A43" s="475"/>
      <c r="B43" s="475"/>
      <c r="C43" s="475"/>
      <c r="D43" s="475"/>
      <c r="E43" s="396" t="s">
        <v>185</v>
      </c>
      <c r="F43" s="396"/>
      <c r="G43" s="396"/>
      <c r="H43" s="396"/>
      <c r="I43" s="396"/>
      <c r="J43" s="396"/>
      <c r="K43" s="396"/>
      <c r="L43" s="396"/>
      <c r="M43" s="396"/>
      <c r="N43" s="396"/>
      <c r="O43" s="396"/>
      <c r="P43" s="396"/>
      <c r="Q43" s="396"/>
      <c r="R43" s="396"/>
      <c r="S43" s="396"/>
      <c r="T43" s="396"/>
      <c r="U43" s="396"/>
      <c r="V43" s="396"/>
      <c r="W43" s="396"/>
      <c r="X43" s="396"/>
      <c r="Y43" s="396"/>
      <c r="Z43" s="396"/>
      <c r="AA43" s="396"/>
      <c r="AB43" s="396"/>
      <c r="AC43" s="396"/>
      <c r="AD43" s="396"/>
      <c r="AE43" s="396"/>
      <c r="AF43" s="396"/>
      <c r="AG43" s="396"/>
      <c r="AH43" s="511" t="s">
        <v>186</v>
      </c>
      <c r="AI43" s="511"/>
      <c r="AJ43" s="511"/>
      <c r="AK43" s="511"/>
      <c r="AL43" s="83"/>
    </row>
    <row r="44" spans="1:38" ht="23.4" customHeight="1" x14ac:dyDescent="0.3">
      <c r="A44" s="475"/>
      <c r="B44" s="475"/>
      <c r="C44" s="475"/>
      <c r="D44" s="475"/>
      <c r="E44" s="396" t="s">
        <v>187</v>
      </c>
      <c r="F44" s="396"/>
      <c r="G44" s="396"/>
      <c r="H44" s="396"/>
      <c r="I44" s="396"/>
      <c r="J44" s="396"/>
      <c r="K44" s="396"/>
      <c r="L44" s="396"/>
      <c r="M44" s="396"/>
      <c r="N44" s="396"/>
      <c r="O44" s="396"/>
      <c r="P44" s="396"/>
      <c r="Q44" s="396"/>
      <c r="R44" s="396"/>
      <c r="S44" s="396"/>
      <c r="T44" s="396"/>
      <c r="U44" s="396"/>
      <c r="V44" s="396"/>
      <c r="W44" s="396"/>
      <c r="X44" s="396"/>
      <c r="Y44" s="396"/>
      <c r="Z44" s="396"/>
      <c r="AA44" s="396"/>
      <c r="AB44" s="396"/>
      <c r="AC44" s="396"/>
      <c r="AD44" s="396"/>
      <c r="AE44" s="396"/>
      <c r="AF44" s="396"/>
      <c r="AG44" s="396"/>
      <c r="AH44" s="511" t="s">
        <v>188</v>
      </c>
      <c r="AI44" s="511"/>
      <c r="AJ44" s="511"/>
      <c r="AK44" s="511"/>
      <c r="AL44" s="83"/>
    </row>
    <row r="45" spans="1:38" ht="18" x14ac:dyDescent="0.3">
      <c r="A45" s="475"/>
      <c r="B45" s="475"/>
      <c r="C45" s="475"/>
      <c r="D45" s="475"/>
      <c r="E45" s="396"/>
      <c r="F45" s="396"/>
      <c r="G45" s="396"/>
      <c r="H45" s="396"/>
      <c r="I45" s="396"/>
      <c r="J45" s="396"/>
      <c r="K45" s="396"/>
      <c r="L45" s="396"/>
      <c r="M45" s="396"/>
      <c r="N45" s="396"/>
      <c r="O45" s="396"/>
      <c r="P45" s="396"/>
      <c r="Q45" s="396"/>
      <c r="R45" s="396"/>
      <c r="S45" s="396"/>
      <c r="T45" s="396"/>
      <c r="U45" s="396"/>
      <c r="V45" s="396"/>
      <c r="W45" s="396"/>
      <c r="X45" s="396"/>
      <c r="Y45" s="396"/>
      <c r="Z45" s="396"/>
      <c r="AA45" s="396"/>
      <c r="AB45" s="396"/>
      <c r="AC45" s="396"/>
      <c r="AD45" s="396"/>
      <c r="AE45" s="396"/>
      <c r="AF45" s="396"/>
      <c r="AG45" s="396"/>
      <c r="AH45" s="511" t="s">
        <v>189</v>
      </c>
      <c r="AI45" s="511"/>
      <c r="AJ45" s="511"/>
      <c r="AK45" s="511"/>
      <c r="AL45" s="83"/>
    </row>
    <row r="46" spans="1:38" x14ac:dyDescent="0.3">
      <c r="A46" s="50"/>
      <c r="B46" s="51"/>
      <c r="C46" s="50"/>
      <c r="D46" s="50"/>
      <c r="E46" s="52"/>
      <c r="F46" s="53"/>
      <c r="G46" s="52"/>
      <c r="H46" s="52"/>
      <c r="I46" s="52"/>
      <c r="J46" s="52"/>
      <c r="K46" s="52"/>
      <c r="L46" s="52"/>
      <c r="M46" s="52"/>
      <c r="N46" s="52"/>
      <c r="O46" s="52"/>
      <c r="P46" s="52"/>
      <c r="Q46" s="52"/>
      <c r="R46" s="52"/>
      <c r="S46" s="52"/>
      <c r="T46" s="52"/>
      <c r="U46" s="52"/>
      <c r="V46" s="52"/>
      <c r="W46" s="52"/>
      <c r="X46" s="52"/>
      <c r="Y46" s="54"/>
      <c r="Z46" s="52"/>
      <c r="AA46" s="52"/>
      <c r="AB46" s="52"/>
      <c r="AC46" s="52"/>
      <c r="AD46" s="52"/>
      <c r="AE46" s="52"/>
      <c r="AF46" s="52"/>
      <c r="AG46" s="52"/>
      <c r="AH46" s="52"/>
      <c r="AI46" s="52"/>
      <c r="AJ46" s="52"/>
      <c r="AK46" s="52"/>
      <c r="AL46" s="52"/>
    </row>
    <row r="47" spans="1:38" ht="23.4" x14ac:dyDescent="0.3">
      <c r="A47" s="520" t="s">
        <v>8</v>
      </c>
      <c r="B47" s="520"/>
      <c r="C47" s="787" t="s">
        <v>1159</v>
      </c>
      <c r="D47" s="538"/>
      <c r="E47" s="538"/>
      <c r="F47" s="538"/>
      <c r="G47" s="538"/>
      <c r="H47" s="520" t="s">
        <v>10</v>
      </c>
      <c r="I47" s="520"/>
      <c r="J47" s="538" t="s">
        <v>1226</v>
      </c>
      <c r="K47" s="538"/>
      <c r="L47" s="538"/>
      <c r="M47" s="538"/>
      <c r="N47" s="538"/>
      <c r="O47" s="520" t="s">
        <v>12</v>
      </c>
      <c r="P47" s="520"/>
      <c r="Q47" s="896" t="s">
        <v>1227</v>
      </c>
      <c r="R47" s="897"/>
      <c r="S47" s="897"/>
      <c r="T47" s="897"/>
      <c r="U47" s="897"/>
      <c r="V47" s="897"/>
      <c r="W47" s="897"/>
      <c r="X47" s="897"/>
      <c r="Y47" s="897"/>
      <c r="Z47" s="897"/>
      <c r="AA47" s="897"/>
      <c r="AB47" s="897"/>
      <c r="AC47" s="897"/>
      <c r="AD47" s="897"/>
      <c r="AE47" s="898"/>
      <c r="AF47" s="55" t="s">
        <v>14</v>
      </c>
      <c r="AG47" s="895" t="s">
        <v>1228</v>
      </c>
      <c r="AH47" s="895"/>
      <c r="AI47" s="895"/>
      <c r="AJ47" s="895"/>
      <c r="AK47" s="895"/>
      <c r="AL47" s="52"/>
    </row>
    <row r="48" spans="1:38" x14ac:dyDescent="0.3">
      <c r="A48" s="514" t="s">
        <v>16</v>
      </c>
      <c r="B48" s="514"/>
      <c r="C48" s="514"/>
      <c r="D48" s="514"/>
      <c r="E48" s="514"/>
      <c r="F48" s="514"/>
      <c r="G48" s="514"/>
      <c r="H48" s="498" t="s">
        <v>17</v>
      </c>
      <c r="I48" s="498"/>
      <c r="J48" s="498"/>
      <c r="K48" s="498"/>
      <c r="L48" s="498"/>
      <c r="M48" s="498"/>
      <c r="N48" s="498"/>
      <c r="O48" s="517" t="s">
        <v>18</v>
      </c>
      <c r="P48" s="517"/>
      <c r="Q48" s="517"/>
      <c r="R48" s="517"/>
      <c r="S48" s="517"/>
      <c r="T48" s="517"/>
      <c r="U48" s="517"/>
      <c r="V48" s="517"/>
      <c r="W48" s="517"/>
      <c r="X48" s="517"/>
      <c r="Y48" s="518" t="s">
        <v>19</v>
      </c>
      <c r="Z48" s="518"/>
      <c r="AA48" s="518"/>
      <c r="AB48" s="518"/>
      <c r="AC48" s="518"/>
      <c r="AD48" s="518"/>
      <c r="AE48" s="518"/>
      <c r="AF48" s="519" t="s">
        <v>20</v>
      </c>
      <c r="AG48" s="519"/>
      <c r="AH48" s="519"/>
      <c r="AI48" s="519"/>
      <c r="AJ48" s="519"/>
      <c r="AK48" s="519"/>
      <c r="AL48" s="52"/>
    </row>
    <row r="49" spans="1:38" x14ac:dyDescent="0.3">
      <c r="A49" s="513" t="s">
        <v>21</v>
      </c>
      <c r="B49" s="514" t="s">
        <v>22</v>
      </c>
      <c r="C49" s="509" t="s">
        <v>23</v>
      </c>
      <c r="D49" s="509" t="s">
        <v>24</v>
      </c>
      <c r="E49" s="514" t="s">
        <v>25</v>
      </c>
      <c r="F49" s="509" t="s">
        <v>26</v>
      </c>
      <c r="G49" s="509" t="s">
        <v>27</v>
      </c>
      <c r="H49" s="500" t="s">
        <v>28</v>
      </c>
      <c r="I49" s="498" t="s">
        <v>29</v>
      </c>
      <c r="J49" s="500" t="s">
        <v>30</v>
      </c>
      <c r="K49" s="500" t="s">
        <v>31</v>
      </c>
      <c r="L49" s="500" t="s">
        <v>32</v>
      </c>
      <c r="M49" s="498" t="s">
        <v>29</v>
      </c>
      <c r="N49" s="500" t="s">
        <v>33</v>
      </c>
      <c r="O49" s="505" t="s">
        <v>34</v>
      </c>
      <c r="P49" s="496" t="s">
        <v>35</v>
      </c>
      <c r="Q49" s="507" t="s">
        <v>36</v>
      </c>
      <c r="R49" s="496" t="s">
        <v>37</v>
      </c>
      <c r="S49" s="496" t="s">
        <v>38</v>
      </c>
      <c r="T49" s="496"/>
      <c r="U49" s="496"/>
      <c r="V49" s="496"/>
      <c r="W49" s="496"/>
      <c r="X49" s="496"/>
      <c r="Y49" s="497" t="s">
        <v>39</v>
      </c>
      <c r="Z49" s="495" t="s">
        <v>40</v>
      </c>
      <c r="AA49" s="495" t="s">
        <v>29</v>
      </c>
      <c r="AB49" s="495" t="s">
        <v>41</v>
      </c>
      <c r="AC49" s="495" t="s">
        <v>29</v>
      </c>
      <c r="AD49" s="495" t="s">
        <v>42</v>
      </c>
      <c r="AE49" s="495" t="s">
        <v>43</v>
      </c>
      <c r="AF49" s="494" t="s">
        <v>20</v>
      </c>
      <c r="AG49" s="494" t="s">
        <v>44</v>
      </c>
      <c r="AH49" s="494" t="s">
        <v>45</v>
      </c>
      <c r="AI49" s="494" t="s">
        <v>46</v>
      </c>
      <c r="AJ49" s="494" t="s">
        <v>47</v>
      </c>
      <c r="AK49" s="494" t="s">
        <v>48</v>
      </c>
      <c r="AL49" s="52"/>
    </row>
    <row r="50" spans="1:38" ht="69.599999999999994" x14ac:dyDescent="0.3">
      <c r="A50" s="513"/>
      <c r="B50" s="514"/>
      <c r="C50" s="509"/>
      <c r="D50" s="509"/>
      <c r="E50" s="514"/>
      <c r="F50" s="509"/>
      <c r="G50" s="509"/>
      <c r="H50" s="501"/>
      <c r="I50" s="499"/>
      <c r="J50" s="501"/>
      <c r="K50" s="501"/>
      <c r="L50" s="499"/>
      <c r="M50" s="499"/>
      <c r="N50" s="501"/>
      <c r="O50" s="506"/>
      <c r="P50" s="496"/>
      <c r="Q50" s="508"/>
      <c r="R50" s="496"/>
      <c r="S50" s="56" t="s">
        <v>49</v>
      </c>
      <c r="T50" s="56" t="s">
        <v>50</v>
      </c>
      <c r="U50" s="56" t="s">
        <v>51</v>
      </c>
      <c r="V50" s="56" t="s">
        <v>52</v>
      </c>
      <c r="W50" s="56" t="s">
        <v>53</v>
      </c>
      <c r="X50" s="56" t="s">
        <v>54</v>
      </c>
      <c r="Y50" s="497"/>
      <c r="Z50" s="495"/>
      <c r="AA50" s="495"/>
      <c r="AB50" s="495"/>
      <c r="AC50" s="495"/>
      <c r="AD50" s="495"/>
      <c r="AE50" s="495"/>
      <c r="AF50" s="494"/>
      <c r="AG50" s="494"/>
      <c r="AH50" s="494"/>
      <c r="AI50" s="494"/>
      <c r="AJ50" s="494"/>
      <c r="AK50" s="494"/>
      <c r="AL50" s="103"/>
    </row>
    <row r="51" spans="1:38" ht="105.6" x14ac:dyDescent="0.3">
      <c r="A51" s="475">
        <v>1</v>
      </c>
      <c r="B51" s="489" t="s">
        <v>168</v>
      </c>
      <c r="C51" s="579" t="s">
        <v>1229</v>
      </c>
      <c r="D51" s="579" t="s">
        <v>1230</v>
      </c>
      <c r="E51" s="580" t="s">
        <v>1231</v>
      </c>
      <c r="F51" s="489" t="s">
        <v>131</v>
      </c>
      <c r="G51" s="493">
        <v>500</v>
      </c>
      <c r="H51" s="473" t="str">
        <f>IF(G51&lt;=0,"",IF(G51&lt;=2,"Muy Baja",IF(G51&lt;=24,"Baja",IF(G51&lt;=500,"Media",IF(G51&lt;=5000,"Alta","Muy Alta")))))</f>
        <v>Media</v>
      </c>
      <c r="I51" s="470">
        <f>IF(H51="","",IF(H51="Muy Baja",0.2,IF(H51="Baja",0.4,IF(H51="Media",0.6,IF(H51="Alta",0.8,IF(H51="Muy Alta",1,))))))</f>
        <v>0.6</v>
      </c>
      <c r="J51" s="479" t="s">
        <v>486</v>
      </c>
      <c r="K51" s="470" t="str">
        <f>IF(NOT(ISERROR(MATCH(J51,'[28]Tabla Impacto'!$B$221:$B$223,0))),'[28]Tabla Impacto'!$F$223&amp;"Por favor no seleccionar los criterios de impacto(Afectación Económica o presupuestal y Pérdida Reputacional)",J51)</f>
        <v xml:space="preserve">     Entre 100 y 500 SMLMV </v>
      </c>
      <c r="L51" s="473" t="str">
        <f>IF(OR(K51='[28]Tabla Impacto'!$C$11,K51='[28]Tabla Impacto'!$D$11),"Leve",IF(OR(K51='[28]Tabla Impacto'!$C$12,K51='[28]Tabla Impacto'!$D$12),"Menor",IF(OR(K51='[28]Tabla Impacto'!$C$13,K51='[28]Tabla Impacto'!$D$13),"Moderado",IF(OR(K51='[28]Tabla Impacto'!$C$14,K51='[28]Tabla Impacto'!$D$14),"Mayor",IF(OR(K51='[28]Tabla Impacto'!$C$15,K51='[28]Tabla Impacto'!$D$15),"Catastrófico","")))))</f>
        <v>Mayor</v>
      </c>
      <c r="M51" s="470">
        <f>IF(L51="","",IF(L51="Leve",0.2,IF(L51="Menor",0.4,IF(L51="Moderado",0.6,IF(L51="Mayor",0.8,IF(L51="Catastrófico",1,))))))</f>
        <v>0.8</v>
      </c>
      <c r="N51" s="482" t="str">
        <f>IF(OR(AND(H51="Muy Baja",L51="Leve"),AND(H51="Muy Baja",L51="Menor"),AND(H51="Baja",L51="Leve")),"Bajo",IF(OR(AND(H51="Muy baja",L51="Moderado"),AND(H51="Baja",L51="Menor"),AND(H51="Baja",L51="Moderado"),AND(H51="Media",L51="Leve"),AND(H51="Media",L51="Menor"),AND(H51="Media",L51="Moderado"),AND(H51="Alta",L51="Leve"),AND(H51="Alta",L51="Menor")),"Moderado",IF(OR(AND(H51="Muy Baja",L51="Mayor"),AND(H51="Baja",L51="Mayor"),AND(H51="Media",L51="Mayor"),AND(H51="Alta",L51="Moderado"),AND(H51="Alta",L51="Mayor"),AND(H51="Muy Alta",L51="Leve"),AND(H51="Muy Alta",L51="Menor"),AND(H51="Muy Alta",L51="Moderado"),AND(H51="Muy Alta",L51="Mayor")),"Alto",IF(OR(AND(H51="Muy Baja",L51="Catastrófico"),AND(H51="Baja",L51="Catastrófico"),AND(H51="Media",L51="Catastrófico"),AND(H51="Alta",L51="Catastrófico"),AND(H51="Muy Alta",L51="Catastrófico")),"Extremo",""))))</f>
        <v>Alto</v>
      </c>
      <c r="O51" s="57">
        <v>1</v>
      </c>
      <c r="P51" s="58" t="s">
        <v>1232</v>
      </c>
      <c r="Q51" s="331" t="s">
        <v>1233</v>
      </c>
      <c r="R51" s="60" t="str">
        <f t="shared" ref="R51:R52" si="41">IF(OR(S51="Preventivo",S51="Detectivo"),"Probabilidad",IF(S51="Correctivo","Impacto",""))</f>
        <v>Probabilidad</v>
      </c>
      <c r="S51" s="61" t="s">
        <v>63</v>
      </c>
      <c r="T51" s="61" t="s">
        <v>64</v>
      </c>
      <c r="U51" s="62" t="str">
        <f>IF(AND(S51="Preventivo",T51="Automático"),"50%",IF(AND(S51="Preventivo",T51="Manual"),"40%",IF(AND(S51="Detectivo",T51="Automático"),"40%",IF(AND(S51="Detectivo",T51="Manual"),"30%",IF(AND(S51="Correctivo",T51="Automático"),"35%",IF(AND(S51="Correctivo",T51="Manual"),"25%",""))))))</f>
        <v>40%</v>
      </c>
      <c r="V51" s="61" t="s">
        <v>65</v>
      </c>
      <c r="W51" s="61" t="s">
        <v>66</v>
      </c>
      <c r="X51" s="61" t="s">
        <v>67</v>
      </c>
      <c r="Y51" s="63">
        <f>IFERROR(IF(R51="Probabilidad",(I51-(+I51*U51)),IF(R51="Impacto",I51,"")),"")</f>
        <v>0.36</v>
      </c>
      <c r="Z51" s="64" t="str">
        <f>IFERROR(IF(Y51="","",IF(Y51&lt;=0.2,"Muy Baja",IF(Y51&lt;=0.4,"Baja",IF(Y51&lt;=0.6,"Media",IF(Y51&lt;=0.8,"Alta","Muy Alta"))))),"")</f>
        <v>Baja</v>
      </c>
      <c r="AA51" s="62">
        <f>+Y51</f>
        <v>0.36</v>
      </c>
      <c r="AB51" s="64" t="str">
        <f>IFERROR(IF(AC51="","",IF(AC51&lt;=0.2,"Leve",IF(AC51&lt;=0.4,"Menor",IF(AC51&lt;=0.6,"Moderado",IF(AC51&lt;=0.8,"Mayor","Catastrófico"))))),"")</f>
        <v>Mayor</v>
      </c>
      <c r="AC51" s="62">
        <f>IFERROR(IF(R51="Impacto",(M51-(+M51*U51)),IF(R51="Probabilidad",M51,"")),"")</f>
        <v>0.8</v>
      </c>
      <c r="AD51" s="65" t="str">
        <f>IFERROR(IF(OR(AND(Z51="Muy Baja",AB51="Leve"),AND(Z51="Muy Baja",AB51="Menor"),AND(Z51="Baja",AB51="Leve")),"Bajo",IF(OR(AND(Z51="Muy baja",AB51="Moderado"),AND(Z51="Baja",AB51="Menor"),AND(Z51="Baja",AB51="Moderado"),AND(Z51="Media",AB51="Leve"),AND(Z51="Media",AB51="Menor"),AND(Z51="Media",AB51="Moderado"),AND(Z51="Alta",AB51="Leve"),AND(Z51="Alta",AB51="Menor")),"Moderado",IF(OR(AND(Z51="Muy Baja",AB51="Mayor"),AND(Z51="Baja",AB51="Mayor"),AND(Z51="Media",AB51="Mayor"),AND(Z51="Alta",AB51="Moderado"),AND(Z51="Alta",AB51="Mayor"),AND(Z51="Muy Alta",AB51="Leve"),AND(Z51="Muy Alta",AB51="Menor"),AND(Z51="Muy Alta",AB51="Moderado"),AND(Z51="Muy Alta",AB51="Mayor")),"Alto",IF(OR(AND(Z51="Muy Baja",AB51="Catastrófico"),AND(Z51="Baja",AB51="Catastrófico"),AND(Z51="Media",AB51="Catastrófico"),AND(Z51="Alta",AB51="Catastrófico"),AND(Z51="Muy Alta",AB51="Catastrófico")),"Extremo","")))),"")</f>
        <v>Alto</v>
      </c>
      <c r="AE51" s="61" t="s">
        <v>68</v>
      </c>
      <c r="AF51" s="488"/>
      <c r="AG51" s="488"/>
      <c r="AH51" s="490"/>
      <c r="AI51" s="490"/>
      <c r="AJ51" s="490"/>
      <c r="AK51" s="492"/>
      <c r="AL51" s="52"/>
    </row>
    <row r="52" spans="1:38" ht="118.8" x14ac:dyDescent="0.3">
      <c r="A52" s="475"/>
      <c r="B52" s="476"/>
      <c r="C52" s="567"/>
      <c r="D52" s="567"/>
      <c r="E52" s="568"/>
      <c r="F52" s="476"/>
      <c r="G52" s="474"/>
      <c r="H52" s="473"/>
      <c r="I52" s="470"/>
      <c r="J52" s="479"/>
      <c r="K52" s="470">
        <f>IF(NOT(ISERROR(MATCH(J52,_xlfn.ANCHORARRAY(#REF!),0))),#REF!&amp;"Por favor no seleccionar los criterios de impacto",J52)</f>
        <v>0</v>
      </c>
      <c r="L52" s="473"/>
      <c r="M52" s="470"/>
      <c r="N52" s="482"/>
      <c r="O52" s="57">
        <v>2</v>
      </c>
      <c r="P52" s="58" t="s">
        <v>1234</v>
      </c>
      <c r="Q52" s="332" t="s">
        <v>1235</v>
      </c>
      <c r="R52" s="60" t="str">
        <f t="shared" si="41"/>
        <v>Probabilidad</v>
      </c>
      <c r="S52" s="61" t="s">
        <v>206</v>
      </c>
      <c r="T52" s="61" t="s">
        <v>64</v>
      </c>
      <c r="U52" s="62" t="str">
        <f t="shared" ref="U52" si="42">IF(AND(S52="Preventivo",T52="Automático"),"50%",IF(AND(S52="Preventivo",T52="Manual"),"40%",IF(AND(S52="Detectivo",T52="Automático"),"40%",IF(AND(S52="Detectivo",T52="Manual"),"30%",IF(AND(S52="Correctivo",T52="Automático"),"35%",IF(AND(S52="Correctivo",T52="Manual"),"25%",""))))))</f>
        <v>30%</v>
      </c>
      <c r="V52" s="61" t="s">
        <v>65</v>
      </c>
      <c r="W52" s="61" t="s">
        <v>66</v>
      </c>
      <c r="X52" s="61" t="s">
        <v>67</v>
      </c>
      <c r="Y52" s="63">
        <f>IFERROR(IF(AND(R51="Probabilidad",R52="Probabilidad"),(AA51-(+AA51*U52)),IF(R52="Probabilidad",(I51-(+I51*U52)),IF(R52="Impacto",AA51,""))),"")</f>
        <v>0.252</v>
      </c>
      <c r="Z52" s="64" t="str">
        <f t="shared" ref="Z52" si="43">IFERROR(IF(Y52="","",IF(Y52&lt;=0.2,"Muy Baja",IF(Y52&lt;=0.4,"Baja",IF(Y52&lt;=0.6,"Media",IF(Y52&lt;=0.8,"Alta","Muy Alta"))))),"")</f>
        <v>Baja</v>
      </c>
      <c r="AA52" s="62">
        <f t="shared" ref="AA52" si="44">+Y52</f>
        <v>0.252</v>
      </c>
      <c r="AB52" s="64" t="str">
        <f>IFERROR(IF(AC52="","",IF(AC52&lt;=0.2,"Leve",IF(AC52&lt;=0.4,"Menor",IF(AC52&lt;=0.6,"Moderado",IF(AC52&lt;=0.8,"Mayor","Catastrófico"))))),"")</f>
        <v>Mayor</v>
      </c>
      <c r="AC52" s="62">
        <f>IFERROR(IF(AND(R51="Impacto",R52="Impacto"),(AC51-(+AC51*U52)),IF(R52="Impacto",($M$50-(+$M$50*U52)),IF(R52="Probabilidad",AC51,""))),"")</f>
        <v>0.8</v>
      </c>
      <c r="AD52" s="65" t="str">
        <f>IFERROR(IF(OR(AND(Z52="Muy Baja",AB52="Leve"),AND(Z52="Muy Baja",AB52="Menor"),AND(Z52="Baja",AB52="Leve")),"Bajo",IF(OR(AND(Z52="Muy baja",AB52="Moderado"),AND(Z52="Baja",AB52="Menor"),AND(Z52="Baja",AB52="Moderado"),AND(Z52="Media",AB52="Leve"),AND(Z52="Media",AB52="Menor"),AND(Z52="Media",AB52="Moderado"),AND(Z52="Alta",AB52="Leve"),AND(Z52="Alta",AB52="Menor")),"Moderado",IF(OR(AND(Z52="Muy Baja",AB52="Mayor"),AND(Z52="Baja",AB52="Mayor"),AND(Z52="Media",AB52="Mayor"),AND(Z52="Alta",AB52="Moderado"),AND(Z52="Alta",AB52="Mayor"),AND(Z52="Muy Alta",AB52="Leve"),AND(Z52="Muy Alta",AB52="Menor"),AND(Z52="Muy Alta",AB52="Moderado"),AND(Z52="Muy Alta",AB52="Mayor")),"Alto",IF(OR(AND(Z52="Muy Baja",AB52="Catastrófico"),AND(Z52="Baja",AB52="Catastrófico"),AND(Z52="Media",AB52="Catastrófico"),AND(Z52="Alta",AB52="Catastrófico"),AND(Z52="Muy Alta",AB52="Catastrófico")),"Extremo","")))),"")</f>
        <v>Alto</v>
      </c>
      <c r="AE52" s="61" t="s">
        <v>68</v>
      </c>
      <c r="AF52" s="489"/>
      <c r="AG52" s="489"/>
      <c r="AH52" s="491"/>
      <c r="AI52" s="491"/>
      <c r="AJ52" s="491"/>
      <c r="AK52" s="493"/>
      <c r="AL52" s="52"/>
    </row>
    <row r="53" spans="1:38" x14ac:dyDescent="0.3">
      <c r="A53" s="81"/>
      <c r="B53" s="880" t="s">
        <v>225</v>
      </c>
      <c r="C53" s="881"/>
      <c r="D53" s="881"/>
      <c r="E53" s="881"/>
      <c r="F53" s="881"/>
      <c r="G53" s="881"/>
      <c r="H53" s="881"/>
      <c r="I53" s="881"/>
      <c r="J53" s="881"/>
      <c r="K53" s="881"/>
      <c r="L53" s="881"/>
      <c r="M53" s="881"/>
      <c r="N53" s="881"/>
      <c r="O53" s="881"/>
      <c r="P53" s="881"/>
      <c r="Q53" s="881"/>
      <c r="R53" s="881"/>
      <c r="S53" s="881"/>
      <c r="T53" s="881"/>
      <c r="U53" s="881"/>
      <c r="V53" s="881"/>
      <c r="W53" s="881"/>
      <c r="X53" s="881"/>
      <c r="Y53" s="881"/>
      <c r="Z53" s="881"/>
      <c r="AA53" s="881"/>
      <c r="AB53" s="881"/>
      <c r="AC53" s="881"/>
      <c r="AD53" s="881"/>
      <c r="AE53" s="881"/>
      <c r="AF53" s="881"/>
      <c r="AG53" s="881"/>
      <c r="AH53" s="881"/>
      <c r="AI53" s="881"/>
      <c r="AJ53" s="881"/>
      <c r="AK53" s="882"/>
      <c r="AL53" s="83"/>
    </row>
    <row r="54" spans="1:38" x14ac:dyDescent="0.3">
      <c r="A54" s="82"/>
      <c r="B54" s="82"/>
      <c r="C54" s="82"/>
      <c r="D54" s="82"/>
      <c r="E54" s="83"/>
      <c r="F54" s="84"/>
      <c r="G54" s="83"/>
      <c r="H54" s="83"/>
      <c r="I54" s="83"/>
      <c r="J54" s="83"/>
      <c r="K54" s="83"/>
      <c r="L54" s="83"/>
      <c r="M54" s="83"/>
      <c r="N54" s="83"/>
      <c r="O54" s="83"/>
      <c r="P54" s="83"/>
      <c r="Q54" s="83"/>
      <c r="R54" s="83"/>
      <c r="S54" s="83"/>
      <c r="T54" s="83"/>
      <c r="U54" s="83"/>
      <c r="V54" s="83"/>
      <c r="W54" s="83"/>
      <c r="X54" s="83"/>
      <c r="Y54" s="85"/>
      <c r="Z54" s="83"/>
      <c r="AA54" s="83"/>
      <c r="AB54" s="83"/>
      <c r="AC54" s="83"/>
      <c r="AD54" s="83"/>
      <c r="AE54" s="83"/>
      <c r="AF54" s="83"/>
      <c r="AG54" s="83"/>
      <c r="AH54" s="83"/>
      <c r="AI54" s="83"/>
      <c r="AJ54" s="83"/>
      <c r="AK54" s="83"/>
      <c r="AL54" s="83"/>
    </row>
    <row r="55" spans="1:38" x14ac:dyDescent="0.3">
      <c r="A55" s="82"/>
      <c r="B55" s="82"/>
      <c r="C55" s="86" t="s">
        <v>226</v>
      </c>
      <c r="D55" s="87"/>
      <c r="E55" s="391" t="s">
        <v>26</v>
      </c>
      <c r="F55" s="84"/>
      <c r="G55" s="83"/>
      <c r="H55" s="83"/>
      <c r="I55" s="83"/>
      <c r="J55" s="83"/>
      <c r="K55" s="83"/>
      <c r="L55" s="83"/>
      <c r="M55" s="83"/>
      <c r="N55" s="83"/>
      <c r="O55" s="83"/>
      <c r="P55" s="83"/>
      <c r="Q55" s="83"/>
      <c r="R55" s="83"/>
      <c r="S55" s="83"/>
      <c r="T55" s="83"/>
      <c r="U55" s="83"/>
      <c r="V55" s="83"/>
      <c r="W55" s="83"/>
      <c r="X55" s="83"/>
      <c r="Y55" s="85"/>
      <c r="Z55" s="83"/>
      <c r="AA55" s="83"/>
      <c r="AB55" s="83"/>
      <c r="AC55" s="83"/>
      <c r="AD55" s="83"/>
      <c r="AE55" s="83"/>
      <c r="AF55" s="83"/>
      <c r="AG55" s="83"/>
      <c r="AH55" s="83"/>
      <c r="AI55" s="83"/>
      <c r="AJ55" s="83"/>
      <c r="AK55" s="83"/>
      <c r="AL55" s="83"/>
    </row>
    <row r="56" spans="1:38" x14ac:dyDescent="0.3">
      <c r="A56" s="82"/>
      <c r="B56" s="82"/>
      <c r="C56" s="87" t="s">
        <v>227</v>
      </c>
      <c r="D56" s="87"/>
      <c r="E56" s="391"/>
      <c r="F56" s="84"/>
      <c r="G56" s="83"/>
      <c r="H56" s="83"/>
      <c r="I56" s="83"/>
      <c r="J56" s="83"/>
      <c r="K56" s="83"/>
      <c r="L56" s="83"/>
      <c r="M56" s="83"/>
      <c r="N56" s="83"/>
      <c r="O56" s="83"/>
      <c r="P56" s="83"/>
      <c r="Q56" s="83"/>
      <c r="R56" s="83"/>
      <c r="S56" s="83"/>
      <c r="T56" s="83"/>
      <c r="U56" s="83"/>
      <c r="V56" s="83"/>
      <c r="W56" s="83"/>
      <c r="X56" s="83"/>
      <c r="Y56" s="85"/>
      <c r="Z56" s="83"/>
      <c r="AA56" s="83"/>
      <c r="AB56" s="83"/>
      <c r="AC56" s="83"/>
      <c r="AD56" s="83"/>
      <c r="AE56" s="83"/>
      <c r="AF56" s="83"/>
      <c r="AG56" s="83"/>
      <c r="AH56" s="83"/>
      <c r="AI56" s="83"/>
      <c r="AJ56" s="83"/>
      <c r="AK56" s="83"/>
      <c r="AL56" s="83"/>
    </row>
    <row r="57" spans="1:38" x14ac:dyDescent="0.3">
      <c r="A57" s="82"/>
      <c r="B57" s="82"/>
      <c r="C57" s="87" t="s">
        <v>89</v>
      </c>
      <c r="D57" s="87"/>
      <c r="E57" s="87" t="s">
        <v>59</v>
      </c>
      <c r="F57" s="84"/>
      <c r="G57" s="83"/>
      <c r="H57" s="83"/>
      <c r="I57" s="83"/>
      <c r="J57" s="83"/>
      <c r="K57" s="83"/>
      <c r="L57" s="83"/>
      <c r="M57" s="83"/>
      <c r="N57" s="83"/>
      <c r="O57" s="83"/>
      <c r="P57" s="83"/>
      <c r="Q57" s="83"/>
      <c r="R57" s="83"/>
      <c r="S57" s="83"/>
      <c r="T57" s="83"/>
      <c r="U57" s="83"/>
      <c r="V57" s="83"/>
      <c r="W57" s="83"/>
      <c r="X57" s="83"/>
      <c r="Y57" s="85"/>
      <c r="Z57" s="83"/>
      <c r="AA57" s="83"/>
      <c r="AB57" s="83"/>
      <c r="AC57" s="83"/>
      <c r="AD57" s="83"/>
      <c r="AE57" s="83"/>
      <c r="AF57" s="83"/>
      <c r="AG57" s="83"/>
      <c r="AH57" s="83"/>
      <c r="AI57" s="83"/>
      <c r="AJ57" s="83"/>
      <c r="AK57" s="83"/>
      <c r="AL57" s="83"/>
    </row>
    <row r="58" spans="1:38" x14ac:dyDescent="0.3">
      <c r="A58" s="82"/>
      <c r="B58" s="82"/>
      <c r="C58" s="87" t="s">
        <v>55</v>
      </c>
      <c r="D58" s="87"/>
      <c r="E58" s="87" t="s">
        <v>131</v>
      </c>
      <c r="F58" s="84"/>
      <c r="G58" s="83"/>
      <c r="H58" s="83"/>
      <c r="I58" s="83"/>
      <c r="J58" s="83"/>
      <c r="K58" s="83"/>
      <c r="L58" s="83"/>
      <c r="M58" s="83"/>
      <c r="N58" s="83"/>
      <c r="O58" s="83"/>
      <c r="P58" s="83"/>
      <c r="Q58" s="83"/>
      <c r="R58" s="83"/>
      <c r="S58" s="83"/>
      <c r="T58" s="83"/>
      <c r="U58" s="83"/>
      <c r="V58" s="83"/>
      <c r="W58" s="83"/>
      <c r="X58" s="83"/>
      <c r="Y58" s="85"/>
      <c r="Z58" s="83"/>
      <c r="AA58" s="83"/>
      <c r="AB58" s="83"/>
      <c r="AC58" s="83"/>
      <c r="AD58" s="83"/>
      <c r="AE58" s="83"/>
      <c r="AF58" s="83"/>
      <c r="AG58" s="83"/>
      <c r="AH58" s="83"/>
      <c r="AI58" s="83"/>
      <c r="AJ58" s="83"/>
      <c r="AK58" s="83"/>
      <c r="AL58" s="83"/>
    </row>
    <row r="59" spans="1:38" x14ac:dyDescent="0.3">
      <c r="A59" s="82"/>
      <c r="B59" s="82"/>
      <c r="C59" s="87" t="s">
        <v>168</v>
      </c>
      <c r="D59" s="87"/>
      <c r="E59" s="87" t="s">
        <v>80</v>
      </c>
      <c r="F59" s="84"/>
      <c r="G59" s="83"/>
      <c r="H59" s="83"/>
      <c r="I59" s="83"/>
      <c r="J59" s="83"/>
      <c r="K59" s="83"/>
      <c r="L59" s="83"/>
      <c r="M59" s="83"/>
      <c r="N59" s="83"/>
      <c r="O59" s="83"/>
      <c r="P59" s="83"/>
      <c r="Q59" s="83"/>
      <c r="R59" s="83"/>
      <c r="S59" s="83"/>
      <c r="T59" s="83"/>
      <c r="U59" s="83"/>
      <c r="V59" s="83"/>
      <c r="W59" s="83"/>
      <c r="X59" s="83"/>
      <c r="Y59" s="85"/>
      <c r="Z59" s="83"/>
      <c r="AA59" s="83"/>
      <c r="AB59" s="83"/>
      <c r="AC59" s="83"/>
      <c r="AD59" s="83"/>
      <c r="AE59" s="83"/>
      <c r="AF59" s="83"/>
      <c r="AG59" s="83"/>
      <c r="AH59" s="83"/>
      <c r="AI59" s="83"/>
      <c r="AJ59" s="83"/>
      <c r="AK59" s="83"/>
      <c r="AL59" s="83"/>
    </row>
    <row r="60" spans="1:38" x14ac:dyDescent="0.3">
      <c r="A60" s="82"/>
      <c r="B60" s="82"/>
      <c r="C60" s="87" t="s">
        <v>228</v>
      </c>
      <c r="D60" s="87"/>
      <c r="E60" s="87" t="s">
        <v>229</v>
      </c>
      <c r="F60" s="84"/>
      <c r="G60" s="83"/>
      <c r="H60" s="83"/>
      <c r="I60" s="83"/>
      <c r="J60" s="83"/>
      <c r="K60" s="83"/>
      <c r="L60" s="83"/>
      <c r="M60" s="83"/>
      <c r="N60" s="83"/>
      <c r="O60" s="83"/>
      <c r="P60" s="83"/>
      <c r="Q60" s="83"/>
      <c r="R60" s="83"/>
      <c r="S60" s="83"/>
      <c r="T60" s="83"/>
      <c r="U60" s="83"/>
      <c r="V60" s="83"/>
      <c r="W60" s="83"/>
      <c r="X60" s="83"/>
      <c r="Y60" s="85"/>
      <c r="Z60" s="83"/>
      <c r="AA60" s="83"/>
      <c r="AB60" s="83"/>
      <c r="AC60" s="83"/>
      <c r="AD60" s="83"/>
      <c r="AE60" s="83"/>
      <c r="AF60" s="83"/>
      <c r="AG60" s="83"/>
      <c r="AH60" s="83"/>
      <c r="AI60" s="83"/>
      <c r="AJ60" s="83"/>
      <c r="AK60" s="83"/>
      <c r="AL60" s="83"/>
    </row>
    <row r="61" spans="1:38" x14ac:dyDescent="0.3">
      <c r="A61" s="82"/>
      <c r="B61" s="82"/>
      <c r="C61" s="87" t="s">
        <v>230</v>
      </c>
      <c r="D61" s="87"/>
      <c r="E61" s="87" t="s">
        <v>231</v>
      </c>
      <c r="F61" s="84"/>
      <c r="G61" s="83"/>
      <c r="H61" s="83"/>
      <c r="I61" s="83"/>
      <c r="J61" s="83"/>
      <c r="K61" s="83"/>
      <c r="L61" s="83"/>
      <c r="M61" s="83"/>
      <c r="N61" s="83"/>
      <c r="O61" s="83"/>
      <c r="P61" s="83"/>
      <c r="Q61" s="83"/>
      <c r="R61" s="83"/>
      <c r="S61" s="83"/>
      <c r="T61" s="83"/>
      <c r="U61" s="83"/>
      <c r="V61" s="83"/>
      <c r="W61" s="83"/>
      <c r="X61" s="83"/>
      <c r="Y61" s="85"/>
      <c r="Z61" s="83"/>
      <c r="AA61" s="83"/>
      <c r="AB61" s="83"/>
      <c r="AC61" s="83"/>
      <c r="AD61" s="83"/>
      <c r="AE61" s="83"/>
      <c r="AF61" s="83"/>
      <c r="AG61" s="83"/>
      <c r="AH61" s="83"/>
      <c r="AI61" s="83"/>
      <c r="AJ61" s="83"/>
      <c r="AK61" s="83"/>
      <c r="AL61" s="83"/>
    </row>
    <row r="62" spans="1:38" x14ac:dyDescent="0.3">
      <c r="A62" s="82"/>
      <c r="B62" s="82"/>
      <c r="C62" s="87"/>
      <c r="D62" s="87"/>
      <c r="E62" s="87" t="s">
        <v>197</v>
      </c>
      <c r="F62" s="84"/>
      <c r="G62" s="83"/>
      <c r="H62" s="83"/>
      <c r="I62" s="83"/>
      <c r="J62" s="83"/>
      <c r="K62" s="83"/>
      <c r="L62" s="83"/>
      <c r="M62" s="83"/>
      <c r="N62" s="83"/>
      <c r="O62" s="83"/>
      <c r="P62" s="83"/>
      <c r="Q62" s="83"/>
      <c r="R62" s="83"/>
      <c r="S62" s="83"/>
      <c r="T62" s="83"/>
      <c r="U62" s="83"/>
      <c r="V62" s="83"/>
      <c r="W62" s="83"/>
      <c r="X62" s="83"/>
      <c r="Y62" s="85"/>
      <c r="Z62" s="83"/>
      <c r="AA62" s="83"/>
      <c r="AB62" s="83"/>
      <c r="AC62" s="83"/>
      <c r="AD62" s="83"/>
      <c r="AE62" s="83"/>
      <c r="AF62" s="83"/>
      <c r="AG62" s="83"/>
      <c r="AH62" s="83"/>
      <c r="AI62" s="83"/>
      <c r="AJ62" s="83"/>
      <c r="AK62" s="83"/>
      <c r="AL62" s="83"/>
    </row>
    <row r="63" spans="1:38" x14ac:dyDescent="0.3">
      <c r="A63" s="82"/>
      <c r="B63" s="82"/>
      <c r="C63" s="87"/>
      <c r="D63" s="87"/>
      <c r="E63" s="87" t="s">
        <v>154</v>
      </c>
      <c r="F63" s="84"/>
      <c r="G63" s="83"/>
      <c r="H63" s="83"/>
      <c r="I63" s="83"/>
      <c r="J63" s="83"/>
      <c r="K63" s="83"/>
      <c r="L63" s="83"/>
      <c r="M63" s="83"/>
      <c r="N63" s="83"/>
      <c r="O63" s="83"/>
      <c r="P63" s="83"/>
      <c r="Q63" s="83"/>
      <c r="R63" s="83"/>
      <c r="S63" s="83"/>
      <c r="T63" s="83"/>
      <c r="U63" s="83"/>
      <c r="V63" s="83"/>
      <c r="W63" s="83"/>
      <c r="X63" s="83"/>
      <c r="Y63" s="85"/>
      <c r="Z63" s="83"/>
      <c r="AA63" s="83"/>
      <c r="AB63" s="83"/>
      <c r="AC63" s="83"/>
      <c r="AD63" s="83"/>
      <c r="AE63" s="83"/>
      <c r="AF63" s="83"/>
      <c r="AG63" s="83"/>
      <c r="AH63" s="83"/>
      <c r="AI63" s="83"/>
      <c r="AJ63" s="83"/>
      <c r="AK63" s="83"/>
      <c r="AL63" s="83"/>
    </row>
    <row r="64" spans="1:38" x14ac:dyDescent="0.3">
      <c r="A64" s="82"/>
      <c r="B64" s="82"/>
      <c r="C64" s="87"/>
      <c r="D64" s="87"/>
      <c r="E64" s="87" t="s">
        <v>232</v>
      </c>
      <c r="F64" s="84"/>
      <c r="G64" s="83"/>
      <c r="H64" s="83"/>
      <c r="I64" s="83"/>
      <c r="J64" s="83"/>
      <c r="K64" s="83"/>
      <c r="L64" s="83"/>
      <c r="M64" s="83"/>
      <c r="N64" s="83"/>
      <c r="O64" s="83"/>
      <c r="P64" s="83"/>
      <c r="Q64" s="83"/>
      <c r="R64" s="83"/>
      <c r="S64" s="83"/>
      <c r="T64" s="83"/>
      <c r="U64" s="83"/>
      <c r="V64" s="83"/>
      <c r="W64" s="83"/>
      <c r="X64" s="83"/>
      <c r="Y64" s="85"/>
      <c r="Z64" s="83"/>
      <c r="AA64" s="83"/>
      <c r="AB64" s="83"/>
      <c r="AC64" s="83"/>
      <c r="AD64" s="83"/>
      <c r="AE64" s="83"/>
      <c r="AF64" s="83"/>
      <c r="AG64" s="83"/>
      <c r="AH64" s="83"/>
      <c r="AI64" s="83"/>
      <c r="AJ64" s="83"/>
      <c r="AK64" s="83"/>
      <c r="AL64" s="83"/>
    </row>
    <row r="65" spans="1:38" x14ac:dyDescent="0.3">
      <c r="A65" s="82"/>
      <c r="B65" s="82"/>
      <c r="C65" s="87"/>
      <c r="D65" s="87"/>
      <c r="E65" s="87" t="s">
        <v>233</v>
      </c>
      <c r="F65" s="84"/>
      <c r="G65" s="83"/>
      <c r="H65" s="83"/>
      <c r="I65" s="83"/>
      <c r="J65" s="83"/>
      <c r="K65" s="83"/>
      <c r="L65" s="83"/>
      <c r="M65" s="83"/>
      <c r="N65" s="83"/>
      <c r="O65" s="83"/>
      <c r="P65" s="83"/>
      <c r="Q65" s="83"/>
      <c r="R65" s="83"/>
      <c r="S65" s="83"/>
      <c r="T65" s="83"/>
      <c r="U65" s="83"/>
      <c r="V65" s="83"/>
      <c r="W65" s="83"/>
      <c r="X65" s="83"/>
      <c r="Y65" s="85"/>
      <c r="Z65" s="83"/>
      <c r="AA65" s="83"/>
      <c r="AB65" s="83"/>
      <c r="AC65" s="83"/>
      <c r="AD65" s="83"/>
      <c r="AE65" s="83"/>
      <c r="AF65" s="83"/>
      <c r="AG65" s="83"/>
      <c r="AH65" s="83"/>
      <c r="AI65" s="83"/>
      <c r="AJ65" s="83"/>
      <c r="AK65" s="83"/>
      <c r="AL65" s="83"/>
    </row>
    <row r="66" spans="1:38" ht="15" thickBot="1" x14ac:dyDescent="0.35">
      <c r="A66" s="82"/>
      <c r="B66" s="82"/>
      <c r="C66" s="82"/>
      <c r="D66" s="82"/>
      <c r="E66" s="83"/>
      <c r="F66" s="84"/>
      <c r="G66" s="83"/>
      <c r="H66" s="83"/>
      <c r="I66" s="83"/>
      <c r="J66" s="83"/>
      <c r="K66" s="83"/>
      <c r="L66" s="83"/>
      <c r="M66" s="83"/>
      <c r="N66" s="83"/>
      <c r="O66" s="83"/>
      <c r="P66" s="83"/>
      <c r="Q66" s="83"/>
      <c r="R66" s="83"/>
      <c r="S66" s="83"/>
      <c r="T66" s="83"/>
      <c r="U66" s="83"/>
      <c r="V66" s="83"/>
      <c r="W66" s="83"/>
      <c r="X66" s="83"/>
      <c r="Y66" s="85"/>
      <c r="Z66" s="83"/>
      <c r="AA66" s="83"/>
      <c r="AB66" s="83"/>
      <c r="AC66" s="83"/>
      <c r="AD66" s="83"/>
      <c r="AE66" s="83"/>
      <c r="AF66" s="83"/>
      <c r="AG66" s="83"/>
      <c r="AH66" s="83"/>
      <c r="AI66" s="83"/>
      <c r="AJ66" s="83"/>
      <c r="AK66" s="83"/>
      <c r="AL66" s="83"/>
    </row>
    <row r="67" spans="1:38" ht="18.600000000000001" thickBot="1" x14ac:dyDescent="0.35">
      <c r="A67" s="363" t="s">
        <v>1286</v>
      </c>
      <c r="B67" s="353"/>
      <c r="C67" s="353"/>
      <c r="D67" s="353"/>
      <c r="E67" s="353"/>
      <c r="F67" s="362"/>
      <c r="G67" s="353"/>
      <c r="H67" s="353"/>
      <c r="I67" s="353"/>
      <c r="J67" s="353"/>
      <c r="K67" s="353"/>
      <c r="L67" s="353"/>
      <c r="M67" s="353"/>
      <c r="N67" s="353"/>
      <c r="O67" s="353"/>
      <c r="P67" s="353"/>
      <c r="Q67" s="353"/>
      <c r="R67" s="353"/>
      <c r="S67" s="353"/>
      <c r="T67" s="353"/>
      <c r="U67" s="353"/>
      <c r="V67" s="353"/>
      <c r="W67" s="353"/>
      <c r="X67" s="353"/>
      <c r="Y67" s="353"/>
      <c r="Z67" s="353"/>
      <c r="AA67" s="353"/>
      <c r="AB67" s="353"/>
      <c r="AC67" s="353"/>
      <c r="AD67" s="353"/>
      <c r="AE67" s="353"/>
      <c r="AF67" s="353"/>
      <c r="AG67" s="353"/>
      <c r="AH67" s="353"/>
      <c r="AI67" s="353"/>
      <c r="AJ67" s="353"/>
      <c r="AK67" s="354"/>
      <c r="AL67" s="83"/>
    </row>
    <row r="68" spans="1:38" ht="33.75" customHeight="1" x14ac:dyDescent="0.3">
      <c r="A68" s="883"/>
      <c r="B68" s="734"/>
      <c r="C68" s="734"/>
      <c r="D68" s="632"/>
      <c r="E68" s="884" t="s">
        <v>185</v>
      </c>
      <c r="F68" s="634"/>
      <c r="G68" s="634"/>
      <c r="H68" s="634"/>
      <c r="I68" s="634"/>
      <c r="J68" s="634"/>
      <c r="K68" s="634"/>
      <c r="L68" s="634"/>
      <c r="M68" s="634"/>
      <c r="N68" s="634"/>
      <c r="O68" s="634"/>
      <c r="P68" s="634"/>
      <c r="Q68" s="634"/>
      <c r="R68" s="634"/>
      <c r="S68" s="634"/>
      <c r="T68" s="634"/>
      <c r="U68" s="634"/>
      <c r="V68" s="634"/>
      <c r="W68" s="634"/>
      <c r="X68" s="634"/>
      <c r="Y68" s="634"/>
      <c r="Z68" s="634"/>
      <c r="AA68" s="634"/>
      <c r="AB68" s="634"/>
      <c r="AC68" s="634"/>
      <c r="AD68" s="634"/>
      <c r="AE68" s="634"/>
      <c r="AF68" s="634"/>
      <c r="AG68" s="635"/>
      <c r="AH68" s="885" t="s">
        <v>186</v>
      </c>
      <c r="AI68" s="634"/>
      <c r="AJ68" s="634"/>
      <c r="AK68" s="635"/>
      <c r="AL68" s="83"/>
    </row>
    <row r="69" spans="1:38" ht="30" customHeight="1" x14ac:dyDescent="0.3">
      <c r="A69" s="630"/>
      <c r="B69" s="631"/>
      <c r="C69" s="631"/>
      <c r="D69" s="632"/>
      <c r="E69" s="638" t="s">
        <v>187</v>
      </c>
      <c r="F69" s="628"/>
      <c r="G69" s="628"/>
      <c r="H69" s="628"/>
      <c r="I69" s="628"/>
      <c r="J69" s="628"/>
      <c r="K69" s="628"/>
      <c r="L69" s="628"/>
      <c r="M69" s="628"/>
      <c r="N69" s="628"/>
      <c r="O69" s="628"/>
      <c r="P69" s="628"/>
      <c r="Q69" s="628"/>
      <c r="R69" s="628"/>
      <c r="S69" s="628"/>
      <c r="T69" s="628"/>
      <c r="U69" s="628"/>
      <c r="V69" s="628"/>
      <c r="W69" s="628"/>
      <c r="X69" s="628"/>
      <c r="Y69" s="628"/>
      <c r="Z69" s="628"/>
      <c r="AA69" s="628"/>
      <c r="AB69" s="628"/>
      <c r="AC69" s="628"/>
      <c r="AD69" s="628"/>
      <c r="AE69" s="628"/>
      <c r="AF69" s="628"/>
      <c r="AG69" s="629"/>
      <c r="AH69" s="886" t="s">
        <v>188</v>
      </c>
      <c r="AI69" s="607"/>
      <c r="AJ69" s="607"/>
      <c r="AK69" s="608"/>
      <c r="AL69" s="83"/>
    </row>
    <row r="70" spans="1:38" ht="39.75" customHeight="1" x14ac:dyDescent="0.3">
      <c r="A70" s="633"/>
      <c r="B70" s="634"/>
      <c r="C70" s="634"/>
      <c r="D70" s="635"/>
      <c r="E70" s="633"/>
      <c r="F70" s="634"/>
      <c r="G70" s="634"/>
      <c r="H70" s="634"/>
      <c r="I70" s="634"/>
      <c r="J70" s="634"/>
      <c r="K70" s="634"/>
      <c r="L70" s="634"/>
      <c r="M70" s="634"/>
      <c r="N70" s="634"/>
      <c r="O70" s="634"/>
      <c r="P70" s="634"/>
      <c r="Q70" s="634"/>
      <c r="R70" s="634"/>
      <c r="S70" s="634"/>
      <c r="T70" s="634"/>
      <c r="U70" s="634"/>
      <c r="V70" s="634"/>
      <c r="W70" s="634"/>
      <c r="X70" s="634"/>
      <c r="Y70" s="634"/>
      <c r="Z70" s="634"/>
      <c r="AA70" s="634"/>
      <c r="AB70" s="634"/>
      <c r="AC70" s="634"/>
      <c r="AD70" s="634"/>
      <c r="AE70" s="634"/>
      <c r="AF70" s="634"/>
      <c r="AG70" s="635"/>
      <c r="AH70" s="886" t="s">
        <v>189</v>
      </c>
      <c r="AI70" s="607"/>
      <c r="AJ70" s="607"/>
      <c r="AK70" s="608"/>
      <c r="AL70" s="83"/>
    </row>
    <row r="71" spans="1:38" x14ac:dyDescent="0.3">
      <c r="A71" s="155"/>
      <c r="B71" s="156"/>
      <c r="C71" s="155"/>
      <c r="D71" s="155"/>
      <c r="E71" s="333"/>
      <c r="F71" s="334"/>
      <c r="G71" s="333"/>
      <c r="H71" s="333"/>
      <c r="I71" s="333"/>
      <c r="J71" s="333"/>
      <c r="K71" s="333"/>
      <c r="L71" s="333"/>
      <c r="M71" s="333"/>
      <c r="N71" s="333"/>
      <c r="O71" s="333"/>
      <c r="P71" s="333"/>
      <c r="Q71" s="333"/>
      <c r="R71" s="333"/>
      <c r="S71" s="333"/>
      <c r="T71" s="333"/>
      <c r="U71" s="333"/>
      <c r="V71" s="333"/>
      <c r="W71" s="333"/>
      <c r="X71" s="333"/>
      <c r="Y71" s="333"/>
      <c r="Z71" s="333"/>
      <c r="AA71" s="333"/>
      <c r="AB71" s="333"/>
      <c r="AC71" s="333"/>
      <c r="AD71" s="333"/>
      <c r="AE71" s="333"/>
      <c r="AF71" s="333"/>
      <c r="AG71" s="333"/>
      <c r="AH71" s="333"/>
      <c r="AI71" s="333"/>
      <c r="AJ71" s="333"/>
      <c r="AK71" s="333"/>
      <c r="AL71" s="333"/>
    </row>
    <row r="72" spans="1:38" ht="23.4" x14ac:dyDescent="0.3">
      <c r="A72" s="893" t="s">
        <v>8</v>
      </c>
      <c r="B72" s="608"/>
      <c r="C72" s="894" t="s">
        <v>134</v>
      </c>
      <c r="D72" s="607"/>
      <c r="E72" s="607"/>
      <c r="F72" s="607"/>
      <c r="G72" s="608"/>
      <c r="H72" s="893" t="s">
        <v>10</v>
      </c>
      <c r="I72" s="608"/>
      <c r="J72" s="894" t="s">
        <v>135</v>
      </c>
      <c r="K72" s="607"/>
      <c r="L72" s="607"/>
      <c r="M72" s="607"/>
      <c r="N72" s="608"/>
      <c r="O72" s="893" t="s">
        <v>12</v>
      </c>
      <c r="P72" s="608"/>
      <c r="Q72" s="887" t="s">
        <v>136</v>
      </c>
      <c r="R72" s="607"/>
      <c r="S72" s="607"/>
      <c r="T72" s="607"/>
      <c r="U72" s="607"/>
      <c r="V72" s="607"/>
      <c r="W72" s="607"/>
      <c r="X72" s="607"/>
      <c r="Y72" s="607"/>
      <c r="Z72" s="607"/>
      <c r="AA72" s="607"/>
      <c r="AB72" s="607"/>
      <c r="AC72" s="607"/>
      <c r="AD72" s="607"/>
      <c r="AE72" s="608"/>
      <c r="AF72" s="335" t="s">
        <v>14</v>
      </c>
      <c r="AG72" s="887" t="s">
        <v>137</v>
      </c>
      <c r="AH72" s="607"/>
      <c r="AI72" s="607"/>
      <c r="AJ72" s="607"/>
      <c r="AK72" s="608"/>
      <c r="AL72" s="333"/>
    </row>
    <row r="73" spans="1:38" x14ac:dyDescent="0.3">
      <c r="A73" s="888" t="s">
        <v>16</v>
      </c>
      <c r="B73" s="607"/>
      <c r="C73" s="607"/>
      <c r="D73" s="607"/>
      <c r="E73" s="607"/>
      <c r="F73" s="607"/>
      <c r="G73" s="608"/>
      <c r="H73" s="889" t="s">
        <v>17</v>
      </c>
      <c r="I73" s="607"/>
      <c r="J73" s="607"/>
      <c r="K73" s="607"/>
      <c r="L73" s="607"/>
      <c r="M73" s="607"/>
      <c r="N73" s="608"/>
      <c r="O73" s="890" t="s">
        <v>18</v>
      </c>
      <c r="P73" s="607"/>
      <c r="Q73" s="607"/>
      <c r="R73" s="607"/>
      <c r="S73" s="607"/>
      <c r="T73" s="607"/>
      <c r="U73" s="607"/>
      <c r="V73" s="607"/>
      <c r="W73" s="607"/>
      <c r="X73" s="608"/>
      <c r="Y73" s="891" t="s">
        <v>19</v>
      </c>
      <c r="Z73" s="607"/>
      <c r="AA73" s="607"/>
      <c r="AB73" s="607"/>
      <c r="AC73" s="607"/>
      <c r="AD73" s="607"/>
      <c r="AE73" s="608"/>
      <c r="AF73" s="892" t="s">
        <v>20</v>
      </c>
      <c r="AG73" s="607"/>
      <c r="AH73" s="607"/>
      <c r="AI73" s="607"/>
      <c r="AJ73" s="607"/>
      <c r="AK73" s="608"/>
      <c r="AL73" s="333"/>
    </row>
    <row r="74" spans="1:38" x14ac:dyDescent="0.3">
      <c r="A74" s="875" t="s">
        <v>21</v>
      </c>
      <c r="B74" s="876" t="s">
        <v>22</v>
      </c>
      <c r="C74" s="877" t="s">
        <v>23</v>
      </c>
      <c r="D74" s="877" t="s">
        <v>24</v>
      </c>
      <c r="E74" s="876" t="s">
        <v>25</v>
      </c>
      <c r="F74" s="877" t="s">
        <v>26</v>
      </c>
      <c r="G74" s="877" t="s">
        <v>27</v>
      </c>
      <c r="H74" s="871" t="s">
        <v>28</v>
      </c>
      <c r="I74" s="870" t="s">
        <v>29</v>
      </c>
      <c r="J74" s="871" t="s">
        <v>30</v>
      </c>
      <c r="K74" s="871" t="s">
        <v>31</v>
      </c>
      <c r="L74" s="871" t="s">
        <v>32</v>
      </c>
      <c r="M74" s="870" t="s">
        <v>29</v>
      </c>
      <c r="N74" s="871" t="s">
        <v>33</v>
      </c>
      <c r="O74" s="878" t="s">
        <v>34</v>
      </c>
      <c r="P74" s="879" t="s">
        <v>35</v>
      </c>
      <c r="Q74" s="879" t="s">
        <v>36</v>
      </c>
      <c r="R74" s="879" t="s">
        <v>37</v>
      </c>
      <c r="S74" s="874" t="s">
        <v>38</v>
      </c>
      <c r="T74" s="607"/>
      <c r="U74" s="607"/>
      <c r="V74" s="607"/>
      <c r="W74" s="607"/>
      <c r="X74" s="608"/>
      <c r="Y74" s="873" t="s">
        <v>39</v>
      </c>
      <c r="Z74" s="873" t="s">
        <v>40</v>
      </c>
      <c r="AA74" s="873" t="s">
        <v>29</v>
      </c>
      <c r="AB74" s="873" t="s">
        <v>41</v>
      </c>
      <c r="AC74" s="873" t="s">
        <v>29</v>
      </c>
      <c r="AD74" s="873" t="s">
        <v>42</v>
      </c>
      <c r="AE74" s="873" t="s">
        <v>43</v>
      </c>
      <c r="AF74" s="872" t="s">
        <v>20</v>
      </c>
      <c r="AG74" s="872" t="s">
        <v>44</v>
      </c>
      <c r="AH74" s="872" t="s">
        <v>45</v>
      </c>
      <c r="AI74" s="872" t="s">
        <v>46</v>
      </c>
      <c r="AJ74" s="872" t="s">
        <v>47</v>
      </c>
      <c r="AK74" s="872" t="s">
        <v>48</v>
      </c>
      <c r="AL74" s="333"/>
    </row>
    <row r="75" spans="1:38" ht="70.2" thickBot="1" x14ac:dyDescent="0.35">
      <c r="A75" s="605"/>
      <c r="B75" s="699"/>
      <c r="C75" s="699"/>
      <c r="D75" s="699"/>
      <c r="E75" s="699"/>
      <c r="F75" s="699"/>
      <c r="G75" s="699"/>
      <c r="H75" s="699"/>
      <c r="I75" s="699"/>
      <c r="J75" s="699"/>
      <c r="K75" s="699"/>
      <c r="L75" s="699"/>
      <c r="M75" s="699"/>
      <c r="N75" s="699"/>
      <c r="O75" s="699"/>
      <c r="P75" s="605"/>
      <c r="Q75" s="605"/>
      <c r="R75" s="605"/>
      <c r="S75" s="336" t="s">
        <v>49</v>
      </c>
      <c r="T75" s="336" t="s">
        <v>50</v>
      </c>
      <c r="U75" s="336" t="s">
        <v>51</v>
      </c>
      <c r="V75" s="336" t="s">
        <v>52</v>
      </c>
      <c r="W75" s="336" t="s">
        <v>53</v>
      </c>
      <c r="X75" s="336" t="s">
        <v>54</v>
      </c>
      <c r="Y75" s="605"/>
      <c r="Z75" s="605"/>
      <c r="AA75" s="605"/>
      <c r="AB75" s="605"/>
      <c r="AC75" s="605"/>
      <c r="AD75" s="605"/>
      <c r="AE75" s="605"/>
      <c r="AF75" s="605"/>
      <c r="AG75" s="605"/>
      <c r="AH75" s="605"/>
      <c r="AI75" s="605"/>
      <c r="AJ75" s="605"/>
      <c r="AK75" s="605"/>
      <c r="AL75" s="337"/>
    </row>
    <row r="76" spans="1:38" ht="118.8" x14ac:dyDescent="0.3">
      <c r="A76" s="859">
        <v>1</v>
      </c>
      <c r="B76" s="670" t="s">
        <v>89</v>
      </c>
      <c r="C76" s="860" t="s">
        <v>1236</v>
      </c>
      <c r="D76" s="860" t="s">
        <v>1237</v>
      </c>
      <c r="E76" s="861" t="s">
        <v>1238</v>
      </c>
      <c r="F76" s="670" t="s">
        <v>59</v>
      </c>
      <c r="G76" s="859">
        <v>500</v>
      </c>
      <c r="H76" s="862" t="str">
        <f>IF(G76&lt;=0,"",IF(G76&lt;=2,"Muy Baja",IF(G76&lt;=24,"Baja",IF(G76&lt;=500,"Media",IF(G76&lt;=5000,"Alta","Muy Alta")))))</f>
        <v>Media</v>
      </c>
      <c r="I76" s="863">
        <f>IF(H76="","",IF(H76="Muy Baja",0.2,IF(H76="Baja",0.4,IF(H76="Media",0.6,IF(H76="Alta",0.8,IF(H76="Muy Alta",1,))))))</f>
        <v>0.6</v>
      </c>
      <c r="J76" s="670" t="s">
        <v>1239</v>
      </c>
      <c r="K76" s="670" t="s">
        <v>1240</v>
      </c>
      <c r="L76" s="862" t="str">
        <f>IF(K76&lt;=0,"",IF(K76&lt;=2,"Muy Baja",IF(K76&lt;=24,"Baja",IF(K76&lt;=500,"Media",IF(K76&lt;=5000,"Alta","Muy Alta")))))</f>
        <v>Muy Alta</v>
      </c>
      <c r="M76" s="670">
        <v>80</v>
      </c>
      <c r="N76" s="865" t="s">
        <v>450</v>
      </c>
      <c r="O76" s="338">
        <v>1</v>
      </c>
      <c r="P76" s="339" t="s">
        <v>1241</v>
      </c>
      <c r="Q76" s="46" t="s">
        <v>1242</v>
      </c>
      <c r="R76" s="338" t="str">
        <f>IF(OR(S76="Preventivo",S76="Detectivo"),"Probabilidad",IF(S76="Correctivo","Impacto",""))</f>
        <v>Probabilidad</v>
      </c>
      <c r="S76" s="340" t="s">
        <v>63</v>
      </c>
      <c r="T76" s="340" t="s">
        <v>64</v>
      </c>
      <c r="U76" s="341" t="str">
        <f t="shared" ref="U76:U81" si="45">IF(AND(S76="Preventivo",T76="Automático"),"50%",IF(AND(S76="Preventivo",T76="Manual"),"40%",IF(AND(S76="Detectivo",T76="Automático"),"40%",IF(AND(S76="Detectivo",T76="Manual"),"30%",IF(AND(S76="Correctivo",T76="Automático"),"35%",IF(AND(S76="Correctivo",T76="Manual"),"25%",""))))))</f>
        <v>40%</v>
      </c>
      <c r="V76" s="340" t="s">
        <v>65</v>
      </c>
      <c r="W76" s="340" t="s">
        <v>66</v>
      </c>
      <c r="X76" s="340" t="s">
        <v>67</v>
      </c>
      <c r="Y76" s="342">
        <f>IFERROR(IF(R76="Probabilidad",(I76-(+I76*U76)),IF(R76="Impacto",I76,"")),"")</f>
        <v>0.36</v>
      </c>
      <c r="Z76" s="343" t="str">
        <f t="shared" ref="Z76:Z81" si="46">IFERROR(IF(Y76="","",IF(Y76&lt;=0.2,"Muy Baja",IF(Y76&lt;=0.4,"Baja",IF(Y76&lt;=0.6,"Media",IF(Y76&lt;=0.8,"Alta","Muy Alta"))))),"")</f>
        <v>Baja</v>
      </c>
      <c r="AA76" s="341">
        <f t="shared" ref="AA76:AA81" si="47">+Y76</f>
        <v>0.36</v>
      </c>
      <c r="AB76" s="343" t="str">
        <f t="shared" ref="AB76:AB81" si="48">IFERROR(IF(AC76="","",IF(AC76&lt;=0.2,"Leve",IF(AC76&lt;=0.4,"Menor",IF(AC76&lt;=0.6,"Moderado",IF(AC76&lt;=0.8,"Mayor","Catastrófico"))))),"")</f>
        <v>Catastrófico</v>
      </c>
      <c r="AC76" s="341">
        <f>IFERROR(IF(R76="Impacto",(M76-(+M76*U76)),IF(R76="Probabilidad",M76,"")),"")</f>
        <v>80</v>
      </c>
      <c r="AD76" s="344" t="str">
        <f t="shared" ref="AD76:AD81" si="49">IFERROR(IF(OR(AND(Z76="Muy Baja",AB76="Leve"),AND(Z76="Muy Baja",AB76="Menor"),AND(Z76="Baja",AB76="Leve")),"Bajo",IF(OR(AND(Z76="Muy baja",AB76="Moderado"),AND(Z76="Baja",AB76="Menor"),AND(Z76="Baja",AB76="Moderado"),AND(Z76="Media",AB76="Leve"),AND(Z76="Media",AB76="Menor"),AND(Z76="Media",AB76="Moderado"),AND(Z76="Alta",AB76="Leve"),AND(Z76="Alta",AB76="Menor")),"Moderado",IF(OR(AND(Z76="Muy Baja",AB76="Mayor"),AND(Z76="Baja",AB76="Mayor"),AND(Z76="Media",AB76="Mayor"),AND(Z76="Alta",AB76="Moderado"),AND(Z76="Alta",AB76="Mayor"),AND(Z76="Muy Alta",AB76="Leve"),AND(Z76="Muy Alta",AB76="Menor"),AND(Z76="Muy Alta",AB76="Moderado"),AND(Z76="Muy Alta",AB76="Mayor")),"Alto",IF(OR(AND(Z76="Muy Baja",AB76="Catastrófico"),AND(Z76="Baja",AB76="Catastrófico"),AND(Z76="Media",AB76="Catastrófico"),AND(Z76="Alta",AB76="Catastrófico"),AND(Z76="Muy Alta",AB76="Catastrófico")),"Extremo","")))),"")</f>
        <v>Extremo</v>
      </c>
      <c r="AE76" s="340" t="s">
        <v>160</v>
      </c>
      <c r="AF76" s="670"/>
      <c r="AG76" s="670"/>
      <c r="AH76" s="866"/>
      <c r="AI76" s="866"/>
      <c r="AJ76" s="866"/>
      <c r="AK76" s="859"/>
      <c r="AL76" s="157"/>
    </row>
    <row r="77" spans="1:38" ht="68.400000000000006" x14ac:dyDescent="0.3">
      <c r="A77" s="605"/>
      <c r="B77" s="605"/>
      <c r="C77" s="605"/>
      <c r="D77" s="605"/>
      <c r="E77" s="605"/>
      <c r="F77" s="605"/>
      <c r="G77" s="605"/>
      <c r="H77" s="605"/>
      <c r="I77" s="605"/>
      <c r="J77" s="605"/>
      <c r="K77" s="605"/>
      <c r="L77" s="605"/>
      <c r="M77" s="605"/>
      <c r="N77" s="605"/>
      <c r="O77" s="338">
        <v>2</v>
      </c>
      <c r="P77" s="45"/>
      <c r="Q77" s="46"/>
      <c r="R77" s="338" t="s">
        <v>146</v>
      </c>
      <c r="S77" s="340" t="s">
        <v>63</v>
      </c>
      <c r="T77" s="340" t="s">
        <v>64</v>
      </c>
      <c r="U77" s="341" t="str">
        <f t="shared" si="45"/>
        <v>40%</v>
      </c>
      <c r="V77" s="340" t="s">
        <v>65</v>
      </c>
      <c r="W77" s="340" t="s">
        <v>66</v>
      </c>
      <c r="X77" s="340" t="s">
        <v>67</v>
      </c>
      <c r="Y77" s="342">
        <f>IFERROR(IF(AND(R76="Probabilidad",R77="Probabilidad"),(AA76-(+AA76*U77)),IF(R77="Probabilidad",(I76-(+I76*U77)),IF(R77="Impacto",AA76,""))),"")</f>
        <v>0.216</v>
      </c>
      <c r="Z77" s="343" t="str">
        <f t="shared" si="46"/>
        <v>Baja</v>
      </c>
      <c r="AA77" s="341">
        <f t="shared" si="47"/>
        <v>0.216</v>
      </c>
      <c r="AB77" s="343" t="str">
        <f t="shared" si="48"/>
        <v>Catastrófico</v>
      </c>
      <c r="AC77" s="341">
        <f>IFERROR(IF(AND(R76="Impacto",R77="Impacto"),(AC76-(+AC76*U77)),IF(R77="Impacto",($M$14-(+$M$14*U77)),IF(R77="Probabilidad",AC76,""))),"")</f>
        <v>80</v>
      </c>
      <c r="AD77" s="344" t="str">
        <f t="shared" si="49"/>
        <v>Extremo</v>
      </c>
      <c r="AE77" s="340" t="s">
        <v>68</v>
      </c>
      <c r="AF77" s="605"/>
      <c r="AG77" s="605"/>
      <c r="AH77" s="605"/>
      <c r="AI77" s="605"/>
      <c r="AJ77" s="605"/>
      <c r="AK77" s="605"/>
      <c r="AL77" s="333"/>
    </row>
    <row r="78" spans="1:38" ht="79.2" x14ac:dyDescent="0.3">
      <c r="A78" s="859">
        <v>2</v>
      </c>
      <c r="B78" s="670" t="s">
        <v>89</v>
      </c>
      <c r="C78" s="867" t="s">
        <v>1243</v>
      </c>
      <c r="D78" s="867" t="s">
        <v>1244</v>
      </c>
      <c r="E78" s="868" t="s">
        <v>1245</v>
      </c>
      <c r="F78" s="670" t="s">
        <v>229</v>
      </c>
      <c r="G78" s="869">
        <v>5000</v>
      </c>
      <c r="H78" s="862" t="str">
        <f>IF(G78&lt;=0,"",IF(G78&lt;=2,"Muy Baja",IF(G78&lt;=24,"Baja",IF(G78&lt;=500,"Media",IF(G78&lt;=5000,"Alta","Muy Alta")))))</f>
        <v>Alta</v>
      </c>
      <c r="I78" s="863">
        <f>IF(H78="","",IF(H78="Muy Baja",0.2,IF(H78="Baja",0.4,IF(H78="Media",0.6,IF(H78="Alta",0.8,IF(H78="Muy Alta",1,))))))</f>
        <v>0.8</v>
      </c>
      <c r="J78" s="670" t="s">
        <v>1239</v>
      </c>
      <c r="K78" s="670" t="s">
        <v>1246</v>
      </c>
      <c r="L78" s="862" t="str">
        <f>IF(K78&lt;=0,"",IF(K78&lt;=2,"Muy Baja",IF(K78&lt;=24,"Baja",IF(K78&lt;=500,"Media",IF(K78&lt;=5000,"Alta","Muy Alta")))))</f>
        <v>Muy Alta</v>
      </c>
      <c r="M78" s="670">
        <v>100</v>
      </c>
      <c r="N78" s="865" t="s">
        <v>1247</v>
      </c>
      <c r="O78" s="338">
        <v>1</v>
      </c>
      <c r="P78" s="45" t="s">
        <v>1248</v>
      </c>
      <c r="Q78" s="46" t="s">
        <v>1242</v>
      </c>
      <c r="R78" s="338" t="str">
        <f t="shared" ref="R78:R81" si="50">IF(OR(S78="Preventivo",S78="Detectivo"),"Probabilidad",IF(S78="Correctivo","Impacto",""))</f>
        <v>Probabilidad</v>
      </c>
      <c r="S78" s="340" t="s">
        <v>63</v>
      </c>
      <c r="T78" s="340" t="s">
        <v>64</v>
      </c>
      <c r="U78" s="341" t="str">
        <f t="shared" si="45"/>
        <v>40%</v>
      </c>
      <c r="V78" s="340" t="s">
        <v>65</v>
      </c>
      <c r="W78" s="340" t="s">
        <v>66</v>
      </c>
      <c r="X78" s="340" t="s">
        <v>67</v>
      </c>
      <c r="Y78" s="342">
        <f>IFERROR(IF(R78="Probabilidad",(I78-(+I78*U78)),IF(R78="Impacto",I78,"")),"")</f>
        <v>0.48</v>
      </c>
      <c r="Z78" s="343" t="str">
        <f t="shared" si="46"/>
        <v>Media</v>
      </c>
      <c r="AA78" s="341">
        <f t="shared" si="47"/>
        <v>0.48</v>
      </c>
      <c r="AB78" s="343" t="str">
        <f t="shared" si="48"/>
        <v>Catastrófico</v>
      </c>
      <c r="AC78" s="341">
        <f>IFERROR(IF(R78="Impacto",(M78-(+M78*U78)),IF(R78="Probabilidad",M78,"")),"")</f>
        <v>100</v>
      </c>
      <c r="AD78" s="344" t="str">
        <f t="shared" si="49"/>
        <v>Extremo</v>
      </c>
      <c r="AE78" s="340" t="s">
        <v>68</v>
      </c>
      <c r="AF78" s="670" t="s">
        <v>1249</v>
      </c>
      <c r="AG78" s="670" t="s">
        <v>1250</v>
      </c>
      <c r="AH78" s="866" t="s">
        <v>1251</v>
      </c>
      <c r="AI78" s="866" t="s">
        <v>1252</v>
      </c>
      <c r="AJ78" s="866"/>
      <c r="AK78" s="859"/>
      <c r="AL78" s="333"/>
    </row>
    <row r="79" spans="1:38" x14ac:dyDescent="0.3">
      <c r="A79" s="605"/>
      <c r="B79" s="605"/>
      <c r="C79" s="605"/>
      <c r="D79" s="605"/>
      <c r="E79" s="605"/>
      <c r="F79" s="605"/>
      <c r="G79" s="605"/>
      <c r="H79" s="605"/>
      <c r="I79" s="605"/>
      <c r="J79" s="605"/>
      <c r="K79" s="605"/>
      <c r="L79" s="605"/>
      <c r="M79" s="605"/>
      <c r="N79" s="605"/>
      <c r="O79" s="338">
        <v>2</v>
      </c>
      <c r="P79" s="45"/>
      <c r="Q79" s="46"/>
      <c r="R79" s="338" t="str">
        <f t="shared" si="50"/>
        <v/>
      </c>
      <c r="S79" s="340"/>
      <c r="T79" s="340"/>
      <c r="U79" s="341" t="str">
        <f t="shared" si="45"/>
        <v/>
      </c>
      <c r="V79" s="340"/>
      <c r="W79" s="340"/>
      <c r="X79" s="340"/>
      <c r="Y79" s="342" t="str">
        <f>IFERROR(IF(AND(R78="Probabilidad",R79="Probabilidad"),(AA78-(+AA78*U79)),IF(R79="Probabilidad",(I78-(+I78*U79)),IF(R79="Impacto",AA78,""))),"")</f>
        <v/>
      </c>
      <c r="Z79" s="343" t="str">
        <f t="shared" si="46"/>
        <v/>
      </c>
      <c r="AA79" s="341" t="str">
        <f t="shared" si="47"/>
        <v/>
      </c>
      <c r="AB79" s="343" t="str">
        <f t="shared" si="48"/>
        <v/>
      </c>
      <c r="AC79" s="341" t="str">
        <f>IFERROR(IF(AND(R78="Impacto",R79="Impacto"),(AC76-(+AC76*U79)),IF(R79="Impacto",($M$16-(+$M$16*U79)),IF(R79="Probabilidad",AC76,""))),"")</f>
        <v/>
      </c>
      <c r="AD79" s="344" t="str">
        <f t="shared" si="49"/>
        <v/>
      </c>
      <c r="AE79" s="340"/>
      <c r="AF79" s="605"/>
      <c r="AG79" s="605"/>
      <c r="AH79" s="605"/>
      <c r="AI79" s="605"/>
      <c r="AJ79" s="605"/>
      <c r="AK79" s="605"/>
      <c r="AL79" s="333"/>
    </row>
    <row r="80" spans="1:38" ht="124.2" x14ac:dyDescent="0.3">
      <c r="A80" s="859">
        <v>3</v>
      </c>
      <c r="B80" s="670" t="s">
        <v>89</v>
      </c>
      <c r="C80" s="860" t="s">
        <v>1243</v>
      </c>
      <c r="D80" s="860" t="s">
        <v>1253</v>
      </c>
      <c r="E80" s="861" t="s">
        <v>1254</v>
      </c>
      <c r="F80" s="670" t="s">
        <v>231</v>
      </c>
      <c r="G80" s="859">
        <v>5000</v>
      </c>
      <c r="H80" s="862" t="str">
        <f>IF(G80&lt;=0,"",IF(G80&lt;=2,"Muy Baja",IF(G80&lt;=24,"Baja",IF(G80&lt;=500,"Media",IF(G80&lt;=5000,"Alta","Muy Alta")))))</f>
        <v>Alta</v>
      </c>
      <c r="I80" s="863">
        <f>IF(H80="","",IF(H80="Muy Baja",0.2,IF(H80="Baja",0.4,IF(H80="Media",0.6,IF(H80="Alta",0.8,IF(H80="Muy Alta",1,))))))</f>
        <v>0.8</v>
      </c>
      <c r="J80" s="670" t="s">
        <v>198</v>
      </c>
      <c r="K80" s="863" t="str">
        <f>IF(NOT(ISERROR(MATCH(J80,'[29]Tabla Impacto'!$B$221:$B$223,0))),'[29]Tabla Impacto'!$F$223&amp;"Por favor no seleccionar los criterios de impacto(Afectación Económica o presupuestal y Pérdida Reputacional)",J80)</f>
        <v xml:space="preserve">     El riesgo afecta la imagen de de la entidad con efecto publicitario sostenido a nivel de sector administrativo, nivel departamental o municipal</v>
      </c>
      <c r="L80" s="862" t="str">
        <f>IF(OR(K80='[29]Tabla Impacto'!$C$11,K80='[29]Tabla Impacto'!$D$11),"Leve",IF(OR(K80='[29]Tabla Impacto'!$C$12,K80='[29]Tabla Impacto'!$D$12),"Menor",IF(OR(K80='[29]Tabla Impacto'!$C$13,K80='[29]Tabla Impacto'!$D$13),"Moderado",IF(OR(K80='[29]Tabla Impacto'!$C$14,K80='[29]Tabla Impacto'!$D$14),"Mayor",IF(OR(K80='[29]Tabla Impacto'!$C$15,K80='[29]Tabla Impacto'!$D$15),"Catastrófico","")))))</f>
        <v>Mayor</v>
      </c>
      <c r="M80" s="863">
        <f>IF(L80="","",IF(L80="Leve",0.2,IF(L80="Menor",0.4,IF(L80="Moderado",0.6,IF(L80="Mayor",0.8,IF(L80="Catastrófico",1,))))))</f>
        <v>0.8</v>
      </c>
      <c r="N80" s="865" t="str">
        <f>IF(OR(AND(H80="Muy Baja",L80="Leve"),AND(H80="Muy Baja",L80="Menor"),AND(H80="Baja",L80="Leve")),"Bajo",IF(OR(AND(H80="Muy baja",L80="Moderado"),AND(H80="Baja",L80="Menor"),AND(H80="Baja",L80="Moderado"),AND(H80="Media",L80="Leve"),AND(H80="Media",L80="Menor"),AND(H80="Media",L80="Moderado"),AND(H80="Alta",L80="Leve"),AND(H80="Alta",L80="Menor")),"Moderado",IF(OR(AND(H80="Muy Baja",L80="Mayor"),AND(H80="Baja",L80="Mayor"),AND(H80="Media",L80="Mayor"),AND(H80="Alta",L80="Moderado"),AND(H80="Alta",L80="Mayor"),AND(H80="Muy Alta",L80="Leve"),AND(H80="Muy Alta",L80="Menor"),AND(H80="Muy Alta",L80="Moderado"),AND(H80="Muy Alta",L80="Mayor")),"Alto",IF(OR(AND(H80="Muy Baja",L80="Catastrófico"),AND(H80="Baja",L80="Catastrófico"),AND(H80="Media",L80="Catastrófico"),AND(H80="Alta",L80="Catastrófico"),AND(H80="Muy Alta",L80="Catastrófico")),"Extremo",""))))</f>
        <v>Alto</v>
      </c>
      <c r="O80" s="338">
        <v>1</v>
      </c>
      <c r="P80" s="345" t="s">
        <v>1255</v>
      </c>
      <c r="Q80" s="46" t="s">
        <v>1242</v>
      </c>
      <c r="R80" s="338" t="str">
        <f t="shared" si="50"/>
        <v/>
      </c>
      <c r="S80" s="340"/>
      <c r="T80" s="340"/>
      <c r="U80" s="341" t="str">
        <f t="shared" si="45"/>
        <v/>
      </c>
      <c r="V80" s="340"/>
      <c r="W80" s="340"/>
      <c r="X80" s="340"/>
      <c r="Y80" s="342" t="str">
        <f>IFERROR(IF(R80="Probabilidad",(I80-(+I80*U80)),IF(R80="Impacto",I80,"")),"")</f>
        <v/>
      </c>
      <c r="Z80" s="343" t="str">
        <f t="shared" si="46"/>
        <v/>
      </c>
      <c r="AA80" s="341" t="str">
        <f t="shared" si="47"/>
        <v/>
      </c>
      <c r="AB80" s="343" t="str">
        <f t="shared" si="48"/>
        <v/>
      </c>
      <c r="AC80" s="341" t="str">
        <f>IFERROR(IF(R80="Impacto",(M80-(+M80*U80)),IF(R80="Probabilidad",M80,"")),"")</f>
        <v/>
      </c>
      <c r="AD80" s="344" t="str">
        <f t="shared" si="49"/>
        <v/>
      </c>
      <c r="AE80" s="340"/>
      <c r="AF80" s="346" t="s">
        <v>1256</v>
      </c>
      <c r="AG80" s="346" t="s">
        <v>1257</v>
      </c>
      <c r="AH80" s="347" t="s">
        <v>1258</v>
      </c>
      <c r="AI80" s="347" t="s">
        <v>1252</v>
      </c>
      <c r="AJ80" s="346"/>
      <c r="AK80" s="348"/>
      <c r="AL80" s="333"/>
    </row>
    <row r="81" spans="1:38" ht="58.2" x14ac:dyDescent="0.3">
      <c r="A81" s="605"/>
      <c r="B81" s="605"/>
      <c r="C81" s="605"/>
      <c r="D81" s="605"/>
      <c r="E81" s="605"/>
      <c r="F81" s="605"/>
      <c r="G81" s="605"/>
      <c r="H81" s="605"/>
      <c r="I81" s="605"/>
      <c r="J81" s="605"/>
      <c r="K81" s="605"/>
      <c r="L81" s="864"/>
      <c r="M81" s="605"/>
      <c r="N81" s="605"/>
      <c r="O81" s="338">
        <v>2</v>
      </c>
      <c r="P81" s="45"/>
      <c r="Q81" s="349"/>
      <c r="R81" s="338" t="str">
        <f t="shared" si="50"/>
        <v>Probabilidad</v>
      </c>
      <c r="S81" s="340" t="s">
        <v>63</v>
      </c>
      <c r="T81" s="340" t="s">
        <v>64</v>
      </c>
      <c r="U81" s="341" t="str">
        <f t="shared" si="45"/>
        <v>40%</v>
      </c>
      <c r="V81" s="340" t="s">
        <v>65</v>
      </c>
      <c r="W81" s="340" t="s">
        <v>66</v>
      </c>
      <c r="X81" s="340" t="s">
        <v>67</v>
      </c>
      <c r="Y81" s="350">
        <f>IFERROR(IF(AND(R80="Probabilidad",R81="Probabilidad"),(AA80-(+AA80*U81)),IF(R81="Probabilidad",(I80-(+I80*U81)),IF(R81="Impacto",AA80,""))),"")</f>
        <v>0.48</v>
      </c>
      <c r="Z81" s="343" t="str">
        <f t="shared" si="46"/>
        <v>Media</v>
      </c>
      <c r="AA81" s="341">
        <f t="shared" si="47"/>
        <v>0.48</v>
      </c>
      <c r="AB81" s="343" t="str">
        <f t="shared" si="48"/>
        <v>Catastrófico</v>
      </c>
      <c r="AC81" s="341">
        <f>IFERROR(IF(AND(R80="Impacto",R81="Impacto"),(AC78-(+AC78*U81)),IF(R81="Impacto",($M$18-(+$M$18*U81)),IF(R81="Probabilidad",AC78,""))),"")</f>
        <v>100</v>
      </c>
      <c r="AD81" s="344" t="str">
        <f t="shared" si="49"/>
        <v>Extremo</v>
      </c>
      <c r="AE81" s="340" t="s">
        <v>160</v>
      </c>
      <c r="AF81" s="346"/>
      <c r="AG81" s="348"/>
      <c r="AH81" s="347"/>
      <c r="AI81" s="347"/>
      <c r="AJ81" s="346"/>
      <c r="AK81" s="348"/>
      <c r="AL81" s="333"/>
    </row>
    <row r="82" spans="1:38" x14ac:dyDescent="0.3">
      <c r="A82" s="83"/>
      <c r="B82" s="115" t="s">
        <v>133</v>
      </c>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row>
    <row r="83" spans="1:38" x14ac:dyDescent="0.3">
      <c r="A83" s="82"/>
      <c r="B83" s="82"/>
      <c r="C83" s="82"/>
      <c r="D83" s="82"/>
      <c r="E83" s="83"/>
      <c r="F83" s="84"/>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row>
    <row r="84" spans="1:38" x14ac:dyDescent="0.3">
      <c r="A84" s="82"/>
      <c r="B84" s="82"/>
      <c r="C84" s="82"/>
      <c r="D84" s="82"/>
      <c r="E84" s="83"/>
      <c r="F84" s="84"/>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row>
    <row r="85" spans="1:38" x14ac:dyDescent="0.3">
      <c r="A85" s="82"/>
      <c r="B85" s="82"/>
      <c r="C85" s="82"/>
      <c r="D85" s="82"/>
      <c r="E85" s="83"/>
      <c r="F85" s="84"/>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row>
    <row r="86" spans="1:38" x14ac:dyDescent="0.3">
      <c r="A86" s="82"/>
      <c r="B86" s="82"/>
      <c r="C86" s="82"/>
      <c r="D86" s="82"/>
      <c r="E86" s="83"/>
      <c r="F86" s="84"/>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row>
    <row r="87" spans="1:38" x14ac:dyDescent="0.3">
      <c r="A87" s="82"/>
      <c r="B87" s="82"/>
      <c r="C87" s="82"/>
      <c r="D87" s="82"/>
      <c r="E87" s="83"/>
      <c r="F87" s="84"/>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row>
    <row r="88" spans="1:38" x14ac:dyDescent="0.3">
      <c r="A88" s="82"/>
      <c r="B88" s="82"/>
      <c r="C88" s="351" t="s">
        <v>226</v>
      </c>
      <c r="D88" s="352"/>
      <c r="E88" s="658" t="s">
        <v>26</v>
      </c>
      <c r="F88" s="84"/>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row>
    <row r="89" spans="1:38" x14ac:dyDescent="0.3">
      <c r="A89" s="82"/>
      <c r="B89" s="82"/>
      <c r="C89" s="352" t="s">
        <v>227</v>
      </c>
      <c r="D89" s="352"/>
      <c r="E89" s="605"/>
      <c r="F89" s="84"/>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row>
    <row r="90" spans="1:38" x14ac:dyDescent="0.3">
      <c r="A90" s="82"/>
      <c r="B90" s="82"/>
      <c r="C90" s="352" t="s">
        <v>89</v>
      </c>
      <c r="D90" s="352"/>
      <c r="E90" s="352" t="s">
        <v>59</v>
      </c>
      <c r="F90" s="84"/>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row>
    <row r="91" spans="1:38" x14ac:dyDescent="0.3">
      <c r="A91" s="82"/>
      <c r="B91" s="82"/>
      <c r="C91" s="352" t="s">
        <v>55</v>
      </c>
      <c r="D91" s="352"/>
      <c r="E91" s="352" t="s">
        <v>131</v>
      </c>
      <c r="F91" s="84"/>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row>
    <row r="92" spans="1:38" x14ac:dyDescent="0.3">
      <c r="A92" s="82"/>
      <c r="B92" s="82"/>
      <c r="C92" s="352" t="s">
        <v>168</v>
      </c>
      <c r="D92" s="352"/>
      <c r="E92" s="352" t="s">
        <v>80</v>
      </c>
      <c r="F92" s="84"/>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row>
    <row r="93" spans="1:38" x14ac:dyDescent="0.3">
      <c r="A93" s="82"/>
      <c r="B93" s="82"/>
      <c r="C93" s="352" t="s">
        <v>228</v>
      </c>
      <c r="D93" s="352"/>
      <c r="E93" s="352" t="s">
        <v>229</v>
      </c>
      <c r="F93" s="84"/>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row>
    <row r="94" spans="1:38" x14ac:dyDescent="0.3">
      <c r="A94" s="82"/>
      <c r="B94" s="82"/>
      <c r="C94" s="352" t="s">
        <v>230</v>
      </c>
      <c r="D94" s="352"/>
      <c r="E94" s="352" t="s">
        <v>231</v>
      </c>
      <c r="F94" s="84"/>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row>
    <row r="95" spans="1:38" x14ac:dyDescent="0.3">
      <c r="A95" s="82"/>
      <c r="B95" s="82"/>
      <c r="C95" s="352"/>
      <c r="D95" s="352"/>
      <c r="E95" s="352" t="s">
        <v>197</v>
      </c>
      <c r="F95" s="84"/>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row>
    <row r="96" spans="1:38" x14ac:dyDescent="0.3">
      <c r="A96" s="82"/>
      <c r="B96" s="82"/>
      <c r="C96" s="352"/>
      <c r="D96" s="352"/>
      <c r="E96" s="352" t="s">
        <v>154</v>
      </c>
      <c r="F96" s="84"/>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row>
    <row r="97" spans="1:38" x14ac:dyDescent="0.3">
      <c r="A97" s="82"/>
      <c r="B97" s="82"/>
      <c r="C97" s="352"/>
      <c r="D97" s="352"/>
      <c r="E97" s="352" t="s">
        <v>232</v>
      </c>
      <c r="F97" s="84"/>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row>
    <row r="98" spans="1:38" x14ac:dyDescent="0.3">
      <c r="A98" s="82"/>
      <c r="B98" s="82"/>
      <c r="C98" s="352"/>
      <c r="D98" s="352"/>
      <c r="E98" s="352" t="s">
        <v>233</v>
      </c>
      <c r="F98" s="84"/>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row>
    <row r="99" spans="1:38" x14ac:dyDescent="0.3">
      <c r="A99" s="82"/>
      <c r="B99" s="82"/>
      <c r="C99" s="82"/>
      <c r="D99" s="82"/>
      <c r="E99" s="83"/>
      <c r="F99" s="84"/>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row>
    <row r="100" spans="1:38" x14ac:dyDescent="0.3">
      <c r="A100" s="82"/>
      <c r="B100" s="82"/>
      <c r="C100" s="82"/>
      <c r="D100" s="82"/>
      <c r="E100" s="83"/>
      <c r="F100" s="84"/>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row>
    <row r="101" spans="1:38" x14ac:dyDescent="0.3">
      <c r="A101" s="82"/>
      <c r="B101" s="82"/>
      <c r="C101" s="82"/>
      <c r="D101" s="82"/>
      <c r="E101" s="83"/>
      <c r="F101" s="84"/>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row>
    <row r="102" spans="1:38" x14ac:dyDescent="0.3">
      <c r="A102" s="82"/>
      <c r="B102" s="82"/>
      <c r="C102" s="82"/>
      <c r="D102" s="82"/>
      <c r="E102" s="83"/>
      <c r="F102" s="84"/>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row>
  </sheetData>
  <mergeCells count="412">
    <mergeCell ref="A7:D9"/>
    <mergeCell ref="E7:AG7"/>
    <mergeCell ref="AH7:AK7"/>
    <mergeCell ref="E8:AG9"/>
    <mergeCell ref="AH8:AK8"/>
    <mergeCell ref="AH9:AK9"/>
    <mergeCell ref="A13:A14"/>
    <mergeCell ref="B13:B14"/>
    <mergeCell ref="C13:C14"/>
    <mergeCell ref="D13:D14"/>
    <mergeCell ref="E13:E14"/>
    <mergeCell ref="F13:F14"/>
    <mergeCell ref="AG11:AK11"/>
    <mergeCell ref="A12:G12"/>
    <mergeCell ref="H12:N12"/>
    <mergeCell ref="O12:X12"/>
    <mergeCell ref="Y12:AE12"/>
    <mergeCell ref="AF12:AK12"/>
    <mergeCell ref="A11:B11"/>
    <mergeCell ref="C11:G11"/>
    <mergeCell ref="H11:I11"/>
    <mergeCell ref="J11:N11"/>
    <mergeCell ref="O11:P11"/>
    <mergeCell ref="Q11:AE11"/>
    <mergeCell ref="O13:O14"/>
    <mergeCell ref="P13:P14"/>
    <mergeCell ref="Q13:Q14"/>
    <mergeCell ref="R13:R14"/>
    <mergeCell ref="G13:G14"/>
    <mergeCell ref="H13:H14"/>
    <mergeCell ref="I13:I14"/>
    <mergeCell ref="J13:J14"/>
    <mergeCell ref="K13:K14"/>
    <mergeCell ref="L13:L14"/>
    <mergeCell ref="AJ13:AJ14"/>
    <mergeCell ref="AK13:AK14"/>
    <mergeCell ref="A15:A16"/>
    <mergeCell ref="B15:B16"/>
    <mergeCell ref="C15:C16"/>
    <mergeCell ref="D15:D16"/>
    <mergeCell ref="E15:E16"/>
    <mergeCell ref="F15:F16"/>
    <mergeCell ref="G15:G16"/>
    <mergeCell ref="H15:H16"/>
    <mergeCell ref="AD13:AD14"/>
    <mergeCell ref="AE13:AE14"/>
    <mergeCell ref="AF13:AF14"/>
    <mergeCell ref="AG13:AG14"/>
    <mergeCell ref="AH13:AH14"/>
    <mergeCell ref="AI13:AI14"/>
    <mergeCell ref="S13:X13"/>
    <mergeCell ref="Y13:Y14"/>
    <mergeCell ref="Z13:Z14"/>
    <mergeCell ref="AA13:AA14"/>
    <mergeCell ref="AB13:AB14"/>
    <mergeCell ref="AC13:AC14"/>
    <mergeCell ref="M13:M14"/>
    <mergeCell ref="N13:N14"/>
    <mergeCell ref="AF15:AF16"/>
    <mergeCell ref="AG15:AG16"/>
    <mergeCell ref="AH15:AH16"/>
    <mergeCell ref="AI15:AI16"/>
    <mergeCell ref="AJ15:AJ16"/>
    <mergeCell ref="AK15:AK16"/>
    <mergeCell ref="I15:I16"/>
    <mergeCell ref="J15:J16"/>
    <mergeCell ref="K15:K16"/>
    <mergeCell ref="L15:L16"/>
    <mergeCell ref="M15:M16"/>
    <mergeCell ref="N15:N16"/>
    <mergeCell ref="A19:A20"/>
    <mergeCell ref="B19:B20"/>
    <mergeCell ref="C19:C20"/>
    <mergeCell ref="D19:D20"/>
    <mergeCell ref="E19:E20"/>
    <mergeCell ref="F19:F20"/>
    <mergeCell ref="G19:G20"/>
    <mergeCell ref="H19:H20"/>
    <mergeCell ref="G17:G18"/>
    <mergeCell ref="H17:H18"/>
    <mergeCell ref="A17:A18"/>
    <mergeCell ref="B17:B18"/>
    <mergeCell ref="C17:C18"/>
    <mergeCell ref="D17:D18"/>
    <mergeCell ref="E17:E18"/>
    <mergeCell ref="F17:F18"/>
    <mergeCell ref="AK19:AK20"/>
    <mergeCell ref="I19:I20"/>
    <mergeCell ref="J19:J20"/>
    <mergeCell ref="K19:K20"/>
    <mergeCell ref="L19:L20"/>
    <mergeCell ref="M19:M20"/>
    <mergeCell ref="N19:N20"/>
    <mergeCell ref="M17:M18"/>
    <mergeCell ref="N17:N18"/>
    <mergeCell ref="I17:I18"/>
    <mergeCell ref="J17:J18"/>
    <mergeCell ref="K17:K18"/>
    <mergeCell ref="L17:L18"/>
    <mergeCell ref="C21:C22"/>
    <mergeCell ref="D21:D22"/>
    <mergeCell ref="E21:E22"/>
    <mergeCell ref="F21:F22"/>
    <mergeCell ref="AF19:AF20"/>
    <mergeCell ref="AG19:AG20"/>
    <mergeCell ref="AH19:AH20"/>
    <mergeCell ref="AI19:AI20"/>
    <mergeCell ref="AJ19:AJ20"/>
    <mergeCell ref="I23:I24"/>
    <mergeCell ref="J23:J24"/>
    <mergeCell ref="K23:K24"/>
    <mergeCell ref="L23:L24"/>
    <mergeCell ref="M23:M24"/>
    <mergeCell ref="N23:N24"/>
    <mergeCell ref="M21:M22"/>
    <mergeCell ref="N21:N22"/>
    <mergeCell ref="A23:A24"/>
    <mergeCell ref="B23:B24"/>
    <mergeCell ref="C23:C24"/>
    <mergeCell ref="D23:D24"/>
    <mergeCell ref="E23:E24"/>
    <mergeCell ref="F23:F24"/>
    <mergeCell ref="G23:G24"/>
    <mergeCell ref="H23:H24"/>
    <mergeCell ref="G21:G22"/>
    <mergeCell ref="H21:H22"/>
    <mergeCell ref="I21:I22"/>
    <mergeCell ref="J21:J22"/>
    <mergeCell ref="K21:K22"/>
    <mergeCell ref="L21:L22"/>
    <mergeCell ref="A21:A22"/>
    <mergeCell ref="B21:B22"/>
    <mergeCell ref="M25:M26"/>
    <mergeCell ref="N25:N26"/>
    <mergeCell ref="A27:A28"/>
    <mergeCell ref="B27:B28"/>
    <mergeCell ref="C27:C28"/>
    <mergeCell ref="D27:D28"/>
    <mergeCell ref="E27:E28"/>
    <mergeCell ref="F27:F28"/>
    <mergeCell ref="G27:G28"/>
    <mergeCell ref="H27:H28"/>
    <mergeCell ref="G25:G26"/>
    <mergeCell ref="H25:H26"/>
    <mergeCell ref="I25:I26"/>
    <mergeCell ref="J25:J26"/>
    <mergeCell ref="K25:K26"/>
    <mergeCell ref="L25:L26"/>
    <mergeCell ref="A25:A26"/>
    <mergeCell ref="B25:B26"/>
    <mergeCell ref="C25:C26"/>
    <mergeCell ref="D25:D26"/>
    <mergeCell ref="E25:E26"/>
    <mergeCell ref="F25:F26"/>
    <mergeCell ref="B29:AK29"/>
    <mergeCell ref="A31:D33"/>
    <mergeCell ref="E31:AG31"/>
    <mergeCell ref="AH31:AK31"/>
    <mergeCell ref="E32:AG33"/>
    <mergeCell ref="AH32:AK32"/>
    <mergeCell ref="AH33:AK33"/>
    <mergeCell ref="I27:I28"/>
    <mergeCell ref="J27:J28"/>
    <mergeCell ref="K27:K28"/>
    <mergeCell ref="L27:L28"/>
    <mergeCell ref="M27:M28"/>
    <mergeCell ref="N27:N28"/>
    <mergeCell ref="A37:A38"/>
    <mergeCell ref="B37:B38"/>
    <mergeCell ref="C37:C38"/>
    <mergeCell ref="D37:D38"/>
    <mergeCell ref="E37:E38"/>
    <mergeCell ref="F37:F38"/>
    <mergeCell ref="AG35:AK35"/>
    <mergeCell ref="A36:G36"/>
    <mergeCell ref="H36:N36"/>
    <mergeCell ref="O36:X36"/>
    <mergeCell ref="Y36:AE36"/>
    <mergeCell ref="AF36:AK36"/>
    <mergeCell ref="A35:B35"/>
    <mergeCell ref="C35:G35"/>
    <mergeCell ref="H35:I35"/>
    <mergeCell ref="J35:N35"/>
    <mergeCell ref="O35:P35"/>
    <mergeCell ref="Q35:AE35"/>
    <mergeCell ref="O37:O38"/>
    <mergeCell ref="P37:P38"/>
    <mergeCell ref="Q37:Q38"/>
    <mergeCell ref="R37:R38"/>
    <mergeCell ref="G37:G38"/>
    <mergeCell ref="H37:H38"/>
    <mergeCell ref="I37:I38"/>
    <mergeCell ref="J37:J38"/>
    <mergeCell ref="K37:K38"/>
    <mergeCell ref="L37:L38"/>
    <mergeCell ref="AJ37:AJ38"/>
    <mergeCell ref="AK37:AK38"/>
    <mergeCell ref="A39:A40"/>
    <mergeCell ref="B39:B40"/>
    <mergeCell ref="C39:C40"/>
    <mergeCell ref="D39:D40"/>
    <mergeCell ref="E39:E40"/>
    <mergeCell ref="F39:F40"/>
    <mergeCell ref="G39:G40"/>
    <mergeCell ref="H39:H40"/>
    <mergeCell ref="AD37:AD38"/>
    <mergeCell ref="AE37:AE38"/>
    <mergeCell ref="AF37:AF38"/>
    <mergeCell ref="AG37:AG38"/>
    <mergeCell ref="AH37:AH38"/>
    <mergeCell ref="AI37:AI38"/>
    <mergeCell ref="S37:X37"/>
    <mergeCell ref="Y37:Y38"/>
    <mergeCell ref="Z37:Z38"/>
    <mergeCell ref="AA37:AA38"/>
    <mergeCell ref="AB37:AB38"/>
    <mergeCell ref="AC37:AC38"/>
    <mergeCell ref="M37:M38"/>
    <mergeCell ref="N37:N38"/>
    <mergeCell ref="AF39:AF40"/>
    <mergeCell ref="AG39:AG40"/>
    <mergeCell ref="AH39:AH40"/>
    <mergeCell ref="AI39:AI40"/>
    <mergeCell ref="AJ39:AJ40"/>
    <mergeCell ref="B41:AK41"/>
    <mergeCell ref="A43:D45"/>
    <mergeCell ref="E43:AG43"/>
    <mergeCell ref="AH43:AK43"/>
    <mergeCell ref="E44:AG45"/>
    <mergeCell ref="AH44:AK44"/>
    <mergeCell ref="AH45:AK45"/>
    <mergeCell ref="AK39:AK40"/>
    <mergeCell ref="I39:I40"/>
    <mergeCell ref="J39:J40"/>
    <mergeCell ref="K39:K40"/>
    <mergeCell ref="L39:L40"/>
    <mergeCell ref="M39:M40"/>
    <mergeCell ref="N39:N40"/>
    <mergeCell ref="AG47:AK47"/>
    <mergeCell ref="A48:G48"/>
    <mergeCell ref="H48:N48"/>
    <mergeCell ref="O48:X48"/>
    <mergeCell ref="Y48:AE48"/>
    <mergeCell ref="AF48:AK48"/>
    <mergeCell ref="A47:B47"/>
    <mergeCell ref="C47:G47"/>
    <mergeCell ref="H47:I47"/>
    <mergeCell ref="J47:N47"/>
    <mergeCell ref="O47:P47"/>
    <mergeCell ref="Q47:AE47"/>
    <mergeCell ref="AG49:AG50"/>
    <mergeCell ref="AH49:AH50"/>
    <mergeCell ref="AI49:AI50"/>
    <mergeCell ref="S49:X49"/>
    <mergeCell ref="Y49:Y50"/>
    <mergeCell ref="Z49:Z50"/>
    <mergeCell ref="AA49:AA50"/>
    <mergeCell ref="A49:A50"/>
    <mergeCell ref="B49:B50"/>
    <mergeCell ref="C49:C50"/>
    <mergeCell ref="D49:D50"/>
    <mergeCell ref="E49:E50"/>
    <mergeCell ref="F49:F50"/>
    <mergeCell ref="O49:O50"/>
    <mergeCell ref="P49:P50"/>
    <mergeCell ref="Q49:Q50"/>
    <mergeCell ref="R49:R50"/>
    <mergeCell ref="G49:G50"/>
    <mergeCell ref="H49:H50"/>
    <mergeCell ref="A51:A52"/>
    <mergeCell ref="B51:B52"/>
    <mergeCell ref="C51:C52"/>
    <mergeCell ref="D51:D52"/>
    <mergeCell ref="E51:E52"/>
    <mergeCell ref="F51:F52"/>
    <mergeCell ref="G51:G52"/>
    <mergeCell ref="H51:H52"/>
    <mergeCell ref="AD49:AD50"/>
    <mergeCell ref="AK51:AK52"/>
    <mergeCell ref="I51:I52"/>
    <mergeCell ref="J51:J52"/>
    <mergeCell ref="K51:K52"/>
    <mergeCell ref="L51:L52"/>
    <mergeCell ref="M51:M52"/>
    <mergeCell ref="N51:N52"/>
    <mergeCell ref="AB49:AB50"/>
    <mergeCell ref="AC49:AC50"/>
    <mergeCell ref="M49:M50"/>
    <mergeCell ref="N49:N50"/>
    <mergeCell ref="AF51:AF52"/>
    <mergeCell ref="AG51:AG52"/>
    <mergeCell ref="AH51:AH52"/>
    <mergeCell ref="AI51:AI52"/>
    <mergeCell ref="AJ51:AJ52"/>
    <mergeCell ref="I49:I50"/>
    <mergeCell ref="J49:J50"/>
    <mergeCell ref="K49:K50"/>
    <mergeCell ref="L49:L50"/>
    <mergeCell ref="AJ49:AJ50"/>
    <mergeCell ref="AK49:AK50"/>
    <mergeCell ref="AE49:AE50"/>
    <mergeCell ref="AF49:AF50"/>
    <mergeCell ref="A73:G73"/>
    <mergeCell ref="H73:N73"/>
    <mergeCell ref="O73:X73"/>
    <mergeCell ref="Y73:AE73"/>
    <mergeCell ref="AF73:AK73"/>
    <mergeCell ref="A72:B72"/>
    <mergeCell ref="C72:G72"/>
    <mergeCell ref="H72:I72"/>
    <mergeCell ref="J72:N72"/>
    <mergeCell ref="O72:P72"/>
    <mergeCell ref="Q72:AE72"/>
    <mergeCell ref="B53:AK53"/>
    <mergeCell ref="E55:E56"/>
    <mergeCell ref="A68:D70"/>
    <mergeCell ref="E68:AG68"/>
    <mergeCell ref="AH68:AK68"/>
    <mergeCell ref="E69:AG70"/>
    <mergeCell ref="AH69:AK69"/>
    <mergeCell ref="AH70:AK70"/>
    <mergeCell ref="AG72:AK72"/>
    <mergeCell ref="AD74:AD75"/>
    <mergeCell ref="S74:X74"/>
    <mergeCell ref="Y74:Y75"/>
    <mergeCell ref="Z74:Z75"/>
    <mergeCell ref="AA74:AA75"/>
    <mergeCell ref="A74:A75"/>
    <mergeCell ref="B74:B75"/>
    <mergeCell ref="C74:C75"/>
    <mergeCell ref="D74:D75"/>
    <mergeCell ref="E74:E75"/>
    <mergeCell ref="F74:F75"/>
    <mergeCell ref="O74:O75"/>
    <mergeCell ref="P74:P75"/>
    <mergeCell ref="Q74:Q75"/>
    <mergeCell ref="R74:R75"/>
    <mergeCell ref="G74:G75"/>
    <mergeCell ref="H74:H75"/>
    <mergeCell ref="N74:N75"/>
    <mergeCell ref="AB74:AB75"/>
    <mergeCell ref="AC74:AC75"/>
    <mergeCell ref="M74:M75"/>
    <mergeCell ref="A76:A77"/>
    <mergeCell ref="B76:B77"/>
    <mergeCell ref="C76:C77"/>
    <mergeCell ref="D76:D77"/>
    <mergeCell ref="E76:E77"/>
    <mergeCell ref="F76:F77"/>
    <mergeCell ref="G76:G77"/>
    <mergeCell ref="H76:H77"/>
    <mergeCell ref="AJ74:AJ75"/>
    <mergeCell ref="AK74:AK75"/>
    <mergeCell ref="AE74:AE75"/>
    <mergeCell ref="AF74:AF75"/>
    <mergeCell ref="AG74:AG75"/>
    <mergeCell ref="AH74:AH75"/>
    <mergeCell ref="AI74:AI75"/>
    <mergeCell ref="AF76:AF77"/>
    <mergeCell ref="AG76:AG77"/>
    <mergeCell ref="AH76:AH77"/>
    <mergeCell ref="A1:C4"/>
    <mergeCell ref="D1:AK4"/>
    <mergeCell ref="A6:AK6"/>
    <mergeCell ref="AI76:AI77"/>
    <mergeCell ref="AJ76:AJ77"/>
    <mergeCell ref="AH78:AH79"/>
    <mergeCell ref="AI78:AI79"/>
    <mergeCell ref="G78:G79"/>
    <mergeCell ref="H78:H79"/>
    <mergeCell ref="I78:I79"/>
    <mergeCell ref="J78:J79"/>
    <mergeCell ref="K78:K79"/>
    <mergeCell ref="L78:L79"/>
    <mergeCell ref="AK76:AK77"/>
    <mergeCell ref="I76:I77"/>
    <mergeCell ref="J76:J77"/>
    <mergeCell ref="K76:K77"/>
    <mergeCell ref="L76:L77"/>
    <mergeCell ref="M76:M77"/>
    <mergeCell ref="N76:N77"/>
    <mergeCell ref="I74:I75"/>
    <mergeCell ref="J74:J75"/>
    <mergeCell ref="K74:K75"/>
    <mergeCell ref="L74:L75"/>
    <mergeCell ref="E88:E89"/>
    <mergeCell ref="I80:I81"/>
    <mergeCell ref="J80:J81"/>
    <mergeCell ref="K80:K81"/>
    <mergeCell ref="L80:L81"/>
    <mergeCell ref="M80:M81"/>
    <mergeCell ref="N80:N81"/>
    <mergeCell ref="AJ78:AJ79"/>
    <mergeCell ref="AK78:AK79"/>
    <mergeCell ref="N78:N79"/>
    <mergeCell ref="AF78:AF79"/>
    <mergeCell ref="AG78:AG79"/>
    <mergeCell ref="E78:E79"/>
    <mergeCell ref="F78:F79"/>
    <mergeCell ref="A80:A81"/>
    <mergeCell ref="B80:B81"/>
    <mergeCell ref="C80:C81"/>
    <mergeCell ref="D80:D81"/>
    <mergeCell ref="E80:E81"/>
    <mergeCell ref="F80:F81"/>
    <mergeCell ref="G80:G81"/>
    <mergeCell ref="H80:H81"/>
    <mergeCell ref="M78:M79"/>
    <mergeCell ref="A78:A79"/>
    <mergeCell ref="B78:B79"/>
    <mergeCell ref="C78:C79"/>
    <mergeCell ref="D78:D79"/>
  </mergeCells>
  <conditionalFormatting sqref="H15">
    <cfRule type="cellIs" dxfId="250" priority="388" operator="equal">
      <formula>"Muy Alta"</formula>
    </cfRule>
    <cfRule type="cellIs" dxfId="249" priority="389" operator="equal">
      <formula>"Alta"</formula>
    </cfRule>
    <cfRule type="cellIs" dxfId="248" priority="390" operator="equal">
      <formula>"Media"</formula>
    </cfRule>
    <cfRule type="cellIs" dxfId="247" priority="391" operator="equal">
      <formula>"Baja"</formula>
    </cfRule>
    <cfRule type="cellIs" dxfId="246" priority="392" operator="equal">
      <formula>"Muy Baja"</formula>
    </cfRule>
  </conditionalFormatting>
  <conditionalFormatting sqref="H17">
    <cfRule type="cellIs" dxfId="245" priority="374" operator="equal">
      <formula>"Muy Alta"</formula>
    </cfRule>
    <cfRule type="cellIs" dxfId="244" priority="375" operator="equal">
      <formula>"Alta"</formula>
    </cfRule>
    <cfRule type="cellIs" dxfId="243" priority="376" operator="equal">
      <formula>"Media"</formula>
    </cfRule>
    <cfRule type="cellIs" dxfId="242" priority="377" operator="equal">
      <formula>"Baja"</formula>
    </cfRule>
    <cfRule type="cellIs" dxfId="241" priority="378" operator="equal">
      <formula>"Muy Baja"</formula>
    </cfRule>
  </conditionalFormatting>
  <conditionalFormatting sqref="H19">
    <cfRule type="cellIs" dxfId="240" priority="365" operator="equal">
      <formula>"Muy Alta"</formula>
    </cfRule>
    <cfRule type="cellIs" dxfId="239" priority="366" operator="equal">
      <formula>"Alta"</formula>
    </cfRule>
    <cfRule type="cellIs" dxfId="238" priority="367" operator="equal">
      <formula>"Media"</formula>
    </cfRule>
    <cfRule type="cellIs" dxfId="237" priority="368" operator="equal">
      <formula>"Baja"</formula>
    </cfRule>
    <cfRule type="cellIs" dxfId="236" priority="369" operator="equal">
      <formula>"Muy Baja"</formula>
    </cfRule>
  </conditionalFormatting>
  <conditionalFormatting sqref="H21">
    <cfRule type="cellIs" dxfId="235" priority="356" operator="equal">
      <formula>"Muy Alta"</formula>
    </cfRule>
    <cfRule type="cellIs" dxfId="234" priority="357" operator="equal">
      <formula>"Alta"</formula>
    </cfRule>
    <cfRule type="cellIs" dxfId="233" priority="358" operator="equal">
      <formula>"Media"</formula>
    </cfRule>
    <cfRule type="cellIs" dxfId="232" priority="359" operator="equal">
      <formula>"Baja"</formula>
    </cfRule>
    <cfRule type="cellIs" dxfId="231" priority="360" operator="equal">
      <formula>"Muy Baja"</formula>
    </cfRule>
  </conditionalFormatting>
  <conditionalFormatting sqref="H23">
    <cfRule type="cellIs" dxfId="230" priority="347" operator="equal">
      <formula>"Muy Alta"</formula>
    </cfRule>
    <cfRule type="cellIs" dxfId="229" priority="348" operator="equal">
      <formula>"Alta"</formula>
    </cfRule>
    <cfRule type="cellIs" dxfId="228" priority="349" operator="equal">
      <formula>"Media"</formula>
    </cfRule>
    <cfRule type="cellIs" dxfId="227" priority="350" operator="equal">
      <formula>"Baja"</formula>
    </cfRule>
    <cfRule type="cellIs" dxfId="226" priority="351" operator="equal">
      <formula>"Muy Baja"</formula>
    </cfRule>
  </conditionalFormatting>
  <conditionalFormatting sqref="H25">
    <cfRule type="cellIs" dxfId="225" priority="338" operator="equal">
      <formula>"Muy Alta"</formula>
    </cfRule>
    <cfRule type="cellIs" dxfId="224" priority="339" operator="equal">
      <formula>"Alta"</formula>
    </cfRule>
    <cfRule type="cellIs" dxfId="223" priority="340" operator="equal">
      <formula>"Media"</formula>
    </cfRule>
    <cfRule type="cellIs" dxfId="222" priority="341" operator="equal">
      <formula>"Baja"</formula>
    </cfRule>
    <cfRule type="cellIs" dxfId="221" priority="342" operator="equal">
      <formula>"Muy Baja"</formula>
    </cfRule>
  </conditionalFormatting>
  <conditionalFormatting sqref="H27">
    <cfRule type="cellIs" dxfId="220" priority="329" operator="equal">
      <formula>"Muy Alta"</formula>
    </cfRule>
    <cfRule type="cellIs" dxfId="219" priority="330" operator="equal">
      <formula>"Alta"</formula>
    </cfRule>
    <cfRule type="cellIs" dxfId="218" priority="331" operator="equal">
      <formula>"Media"</formula>
    </cfRule>
    <cfRule type="cellIs" dxfId="217" priority="332" operator="equal">
      <formula>"Baja"</formula>
    </cfRule>
    <cfRule type="cellIs" dxfId="216" priority="333" operator="equal">
      <formula>"Muy Baja"</formula>
    </cfRule>
  </conditionalFormatting>
  <conditionalFormatting sqref="H39">
    <cfRule type="cellIs" dxfId="215" priority="288" operator="equal">
      <formula>"Muy Alta"</formula>
    </cfRule>
    <cfRule type="cellIs" dxfId="214" priority="289" operator="equal">
      <formula>"Alta"</formula>
    </cfRule>
    <cfRule type="cellIs" dxfId="213" priority="290" operator="equal">
      <formula>"Media"</formula>
    </cfRule>
    <cfRule type="cellIs" dxfId="212" priority="291" operator="equal">
      <formula>"Baja"</formula>
    </cfRule>
    <cfRule type="cellIs" dxfId="211" priority="292" operator="equal">
      <formula>"Muy Baja"</formula>
    </cfRule>
  </conditionalFormatting>
  <conditionalFormatting sqref="H51">
    <cfRule type="cellIs" dxfId="210" priority="202" operator="equal">
      <formula>"Muy Alta"</formula>
    </cfRule>
    <cfRule type="cellIs" dxfId="209" priority="203" operator="equal">
      <formula>"Alta"</formula>
    </cfRule>
    <cfRule type="cellIs" dxfId="208" priority="204" operator="equal">
      <formula>"Media"</formula>
    </cfRule>
    <cfRule type="cellIs" dxfId="207" priority="205" operator="equal">
      <formula>"Baja"</formula>
    </cfRule>
    <cfRule type="cellIs" dxfId="206" priority="206" operator="equal">
      <formula>"Muy Baja"</formula>
    </cfRule>
  </conditionalFormatting>
  <conditionalFormatting sqref="H76 H78">
    <cfRule type="cellIs" dxfId="205" priority="11" operator="equal">
      <formula>"Muy Alta"</formula>
    </cfRule>
    <cfRule type="cellIs" dxfId="204" priority="12" operator="equal">
      <formula>"Alta"</formula>
    </cfRule>
    <cfRule type="cellIs" dxfId="203" priority="13" operator="equal">
      <formula>"Media"</formula>
    </cfRule>
    <cfRule type="cellIs" dxfId="202" priority="14" operator="equal">
      <formula>"Baja"</formula>
    </cfRule>
    <cfRule type="cellIs" dxfId="201" priority="15" operator="equal">
      <formula>"Muy Baja"</formula>
    </cfRule>
  </conditionalFormatting>
  <conditionalFormatting sqref="H80">
    <cfRule type="cellIs" dxfId="200" priority="16" operator="equal">
      <formula>"Muy Alta"</formula>
    </cfRule>
    <cfRule type="cellIs" dxfId="199" priority="17" operator="equal">
      <formula>"Alta"</formula>
    </cfRule>
    <cfRule type="cellIs" dxfId="198" priority="18" operator="equal">
      <formula>"Media"</formula>
    </cfRule>
    <cfRule type="cellIs" dxfId="197" priority="19" operator="equal">
      <formula>"Baja"</formula>
    </cfRule>
    <cfRule type="cellIs" dxfId="196" priority="20" operator="equal">
      <formula>"Muy Baja"</formula>
    </cfRule>
  </conditionalFormatting>
  <conditionalFormatting sqref="K15:K28 K39:K40 K51:K52">
    <cfRule type="containsText" dxfId="195" priority="393" operator="containsText" text="❌">
      <formula>NOT(ISERROR(SEARCH("❌",K15)))</formula>
    </cfRule>
  </conditionalFormatting>
  <conditionalFormatting sqref="K76:K81">
    <cfRule type="containsText" dxfId="194" priority="56" operator="containsText" text="❌">
      <formula>NOT(ISERROR(SEARCH(("❌"),(K76))))</formula>
    </cfRule>
  </conditionalFormatting>
  <conditionalFormatting sqref="L15 L17 L19 L21 L23 L25 L27">
    <cfRule type="cellIs" dxfId="193" priority="383" operator="equal">
      <formula>"Catastrófico"</formula>
    </cfRule>
    <cfRule type="cellIs" dxfId="192" priority="384" operator="equal">
      <formula>"Mayor"</formula>
    </cfRule>
    <cfRule type="cellIs" dxfId="191" priority="385" operator="equal">
      <formula>"Moderado"</formula>
    </cfRule>
    <cfRule type="cellIs" dxfId="190" priority="386" operator="equal">
      <formula>"Menor"</formula>
    </cfRule>
    <cfRule type="cellIs" dxfId="189" priority="387" operator="equal">
      <formula>"Leve"</formula>
    </cfRule>
  </conditionalFormatting>
  <conditionalFormatting sqref="L39">
    <cfRule type="cellIs" dxfId="188" priority="283" operator="equal">
      <formula>"Catastrófico"</formula>
    </cfRule>
    <cfRule type="cellIs" dxfId="187" priority="284" operator="equal">
      <formula>"Mayor"</formula>
    </cfRule>
    <cfRule type="cellIs" dxfId="186" priority="285" operator="equal">
      <formula>"Moderado"</formula>
    </cfRule>
    <cfRule type="cellIs" dxfId="185" priority="286" operator="equal">
      <formula>"Menor"</formula>
    </cfRule>
    <cfRule type="cellIs" dxfId="184" priority="287" operator="equal">
      <formula>"Leve"</formula>
    </cfRule>
  </conditionalFormatting>
  <conditionalFormatting sqref="L51">
    <cfRule type="cellIs" dxfId="183" priority="197" operator="equal">
      <formula>"Catastrófico"</formula>
    </cfRule>
    <cfRule type="cellIs" dxfId="182" priority="198" operator="equal">
      <formula>"Mayor"</formula>
    </cfRule>
    <cfRule type="cellIs" dxfId="181" priority="199" operator="equal">
      <formula>"Moderado"</formula>
    </cfRule>
    <cfRule type="cellIs" dxfId="180" priority="200" operator="equal">
      <formula>"Menor"</formula>
    </cfRule>
    <cfRule type="cellIs" dxfId="179" priority="201" operator="equal">
      <formula>"Leve"</formula>
    </cfRule>
  </conditionalFormatting>
  <conditionalFormatting sqref="L76">
    <cfRule type="cellIs" dxfId="178" priority="1" operator="equal">
      <formula>"Muy Alta"</formula>
    </cfRule>
    <cfRule type="cellIs" dxfId="177" priority="2" operator="equal">
      <formula>"Alta"</formula>
    </cfRule>
    <cfRule type="cellIs" dxfId="176" priority="3" operator="equal">
      <formula>"Media"</formula>
    </cfRule>
    <cfRule type="cellIs" dxfId="175" priority="4" operator="equal">
      <formula>"Baja"</formula>
    </cfRule>
    <cfRule type="cellIs" dxfId="174" priority="5" operator="equal">
      <formula>"Muy Baja"</formula>
    </cfRule>
  </conditionalFormatting>
  <conditionalFormatting sqref="L78">
    <cfRule type="cellIs" dxfId="173" priority="6" operator="equal">
      <formula>"Muy Alta"</formula>
    </cfRule>
    <cfRule type="cellIs" dxfId="172" priority="7" operator="equal">
      <formula>"Alta"</formula>
    </cfRule>
    <cfRule type="cellIs" dxfId="171" priority="8" operator="equal">
      <formula>"Media"</formula>
    </cfRule>
    <cfRule type="cellIs" dxfId="170" priority="9" operator="equal">
      <formula>"Baja"</formula>
    </cfRule>
    <cfRule type="cellIs" dxfId="169" priority="10" operator="equal">
      <formula>"Muy Baja"</formula>
    </cfRule>
  </conditionalFormatting>
  <conditionalFormatting sqref="L80">
    <cfRule type="cellIs" dxfId="168" priority="62" operator="equal">
      <formula>"Catastrófico"</formula>
    </cfRule>
    <cfRule type="cellIs" dxfId="167" priority="63" operator="equal">
      <formula>"Mayor"</formula>
    </cfRule>
    <cfRule type="cellIs" dxfId="166" priority="64" operator="equal">
      <formula>"Moderado"</formula>
    </cfRule>
    <cfRule type="cellIs" dxfId="165" priority="65" operator="equal">
      <formula>"Menor"</formula>
    </cfRule>
    <cfRule type="cellIs" dxfId="164" priority="66" operator="equal">
      <formula>"Leve"</formula>
    </cfRule>
  </conditionalFormatting>
  <conditionalFormatting sqref="N15">
    <cfRule type="cellIs" dxfId="163" priority="379" operator="equal">
      <formula>"Extremo"</formula>
    </cfRule>
    <cfRule type="cellIs" dxfId="162" priority="380" operator="equal">
      <formula>"Alto"</formula>
    </cfRule>
    <cfRule type="cellIs" dxfId="161" priority="381" operator="equal">
      <formula>"Moderado"</formula>
    </cfRule>
    <cfRule type="cellIs" dxfId="160" priority="382" operator="equal">
      <formula>"Bajo"</formula>
    </cfRule>
  </conditionalFormatting>
  <conditionalFormatting sqref="N17">
    <cfRule type="cellIs" dxfId="159" priority="370" operator="equal">
      <formula>"Extremo"</formula>
    </cfRule>
    <cfRule type="cellIs" dxfId="158" priority="371" operator="equal">
      <formula>"Alto"</formula>
    </cfRule>
    <cfRule type="cellIs" dxfId="157" priority="372" operator="equal">
      <formula>"Moderado"</formula>
    </cfRule>
    <cfRule type="cellIs" dxfId="156" priority="373" operator="equal">
      <formula>"Bajo"</formula>
    </cfRule>
  </conditionalFormatting>
  <conditionalFormatting sqref="N19">
    <cfRule type="cellIs" dxfId="155" priority="361" operator="equal">
      <formula>"Extremo"</formula>
    </cfRule>
    <cfRule type="cellIs" dxfId="154" priority="362" operator="equal">
      <formula>"Alto"</formula>
    </cfRule>
    <cfRule type="cellIs" dxfId="153" priority="363" operator="equal">
      <formula>"Moderado"</formula>
    </cfRule>
    <cfRule type="cellIs" dxfId="152" priority="364" operator="equal">
      <formula>"Bajo"</formula>
    </cfRule>
  </conditionalFormatting>
  <conditionalFormatting sqref="N21">
    <cfRule type="cellIs" dxfId="151" priority="352" operator="equal">
      <formula>"Extremo"</formula>
    </cfRule>
    <cfRule type="cellIs" dxfId="150" priority="353" operator="equal">
      <formula>"Alto"</formula>
    </cfRule>
    <cfRule type="cellIs" dxfId="149" priority="354" operator="equal">
      <formula>"Moderado"</formula>
    </cfRule>
    <cfRule type="cellIs" dxfId="148" priority="355" operator="equal">
      <formula>"Bajo"</formula>
    </cfRule>
  </conditionalFormatting>
  <conditionalFormatting sqref="N23">
    <cfRule type="cellIs" dxfId="147" priority="343" operator="equal">
      <formula>"Extremo"</formula>
    </cfRule>
    <cfRule type="cellIs" dxfId="146" priority="344" operator="equal">
      <formula>"Alto"</formula>
    </cfRule>
    <cfRule type="cellIs" dxfId="145" priority="345" operator="equal">
      <formula>"Moderado"</formula>
    </cfRule>
    <cfRule type="cellIs" dxfId="144" priority="346" operator="equal">
      <formula>"Bajo"</formula>
    </cfRule>
  </conditionalFormatting>
  <conditionalFormatting sqref="N25">
    <cfRule type="cellIs" dxfId="143" priority="334" operator="equal">
      <formula>"Extremo"</formula>
    </cfRule>
    <cfRule type="cellIs" dxfId="142" priority="335" operator="equal">
      <formula>"Alto"</formula>
    </cfRule>
    <cfRule type="cellIs" dxfId="141" priority="336" operator="equal">
      <formula>"Moderado"</formula>
    </cfRule>
    <cfRule type="cellIs" dxfId="140" priority="337" operator="equal">
      <formula>"Bajo"</formula>
    </cfRule>
  </conditionalFormatting>
  <conditionalFormatting sqref="N27">
    <cfRule type="cellIs" dxfId="139" priority="325" operator="equal">
      <formula>"Extremo"</formula>
    </cfRule>
    <cfRule type="cellIs" dxfId="138" priority="326" operator="equal">
      <formula>"Alto"</formula>
    </cfRule>
    <cfRule type="cellIs" dxfId="137" priority="327" operator="equal">
      <formula>"Moderado"</formula>
    </cfRule>
    <cfRule type="cellIs" dxfId="136" priority="328" operator="equal">
      <formula>"Bajo"</formula>
    </cfRule>
  </conditionalFormatting>
  <conditionalFormatting sqref="N39">
    <cfRule type="cellIs" dxfId="135" priority="279" operator="equal">
      <formula>"Extremo"</formula>
    </cfRule>
    <cfRule type="cellIs" dxfId="134" priority="280" operator="equal">
      <formula>"Alto"</formula>
    </cfRule>
    <cfRule type="cellIs" dxfId="133" priority="281" operator="equal">
      <formula>"Moderado"</formula>
    </cfRule>
    <cfRule type="cellIs" dxfId="132" priority="282" operator="equal">
      <formula>"Bajo"</formula>
    </cfRule>
  </conditionalFormatting>
  <conditionalFormatting sqref="N51">
    <cfRule type="cellIs" dxfId="131" priority="193" operator="equal">
      <formula>"Extremo"</formula>
    </cfRule>
    <cfRule type="cellIs" dxfId="130" priority="194" operator="equal">
      <formula>"Alto"</formula>
    </cfRule>
    <cfRule type="cellIs" dxfId="129" priority="195" operator="equal">
      <formula>"Moderado"</formula>
    </cfRule>
    <cfRule type="cellIs" dxfId="128" priority="196" operator="equal">
      <formula>"Bajo"</formula>
    </cfRule>
  </conditionalFormatting>
  <conditionalFormatting sqref="N76">
    <cfRule type="cellIs" dxfId="127" priority="67" operator="equal">
      <formula>"Extremo"</formula>
    </cfRule>
    <cfRule type="cellIs" dxfId="126" priority="68" operator="equal">
      <formula>"Alto"</formula>
    </cfRule>
    <cfRule type="cellIs" dxfId="125" priority="69" operator="equal">
      <formula>"Moderado"</formula>
    </cfRule>
    <cfRule type="cellIs" dxfId="124" priority="70" operator="equal">
      <formula>"Bajo"</formula>
    </cfRule>
  </conditionalFormatting>
  <conditionalFormatting sqref="N78">
    <cfRule type="cellIs" dxfId="123" priority="71" operator="equal">
      <formula>"Extremo"</formula>
    </cfRule>
    <cfRule type="cellIs" dxfId="122" priority="72" operator="equal">
      <formula>"Alto"</formula>
    </cfRule>
    <cfRule type="cellIs" dxfId="121" priority="73" operator="equal">
      <formula>"Moderado"</formula>
    </cfRule>
    <cfRule type="cellIs" dxfId="120" priority="74" operator="equal">
      <formula>"Bajo"</formula>
    </cfRule>
  </conditionalFormatting>
  <conditionalFormatting sqref="N80">
    <cfRule type="cellIs" dxfId="119" priority="75" operator="equal">
      <formula>"Extremo"</formula>
    </cfRule>
    <cfRule type="cellIs" dxfId="118" priority="76" operator="equal">
      <formula>"Alto"</formula>
    </cfRule>
    <cfRule type="cellIs" dxfId="117" priority="77" operator="equal">
      <formula>"Moderado"</formula>
    </cfRule>
    <cfRule type="cellIs" dxfId="116" priority="78" operator="equal">
      <formula>"Bajo"</formula>
    </cfRule>
  </conditionalFormatting>
  <conditionalFormatting sqref="Z15:Z28">
    <cfRule type="cellIs" dxfId="115" priority="302" operator="equal">
      <formula>"Muy Alta"</formula>
    </cfRule>
    <cfRule type="cellIs" dxfId="114" priority="303" operator="equal">
      <formula>"Alta"</formula>
    </cfRule>
    <cfRule type="cellIs" dxfId="113" priority="304" operator="equal">
      <formula>"Media"</formula>
    </cfRule>
    <cfRule type="cellIs" dxfId="112" priority="305" operator="equal">
      <formula>"Baja"</formula>
    </cfRule>
    <cfRule type="cellIs" dxfId="111" priority="306" operator="equal">
      <formula>"Muy Baja"</formula>
    </cfRule>
  </conditionalFormatting>
  <conditionalFormatting sqref="Z39:Z40 Z51:Z52">
    <cfRule type="cellIs" dxfId="110" priority="403" operator="equal">
      <formula>"Muy Alta"</formula>
    </cfRule>
    <cfRule type="cellIs" dxfId="109" priority="404" operator="equal">
      <formula>"Alta"</formula>
    </cfRule>
    <cfRule type="cellIs" dxfId="108" priority="405" operator="equal">
      <formula>"Media"</formula>
    </cfRule>
    <cfRule type="cellIs" dxfId="107" priority="406" operator="equal">
      <formula>"Baja"</formula>
    </cfRule>
    <cfRule type="cellIs" dxfId="106" priority="407" operator="equal">
      <formula>"Muy Baja"</formula>
    </cfRule>
  </conditionalFormatting>
  <conditionalFormatting sqref="Z76:Z81">
    <cfRule type="cellIs" dxfId="105" priority="107" operator="equal">
      <formula>"Muy Alta"</formula>
    </cfRule>
    <cfRule type="cellIs" dxfId="104" priority="108" operator="equal">
      <formula>"Alta"</formula>
    </cfRule>
    <cfRule type="cellIs" dxfId="103" priority="109" operator="equal">
      <formula>"Media"</formula>
    </cfRule>
    <cfRule type="cellIs" dxfId="102" priority="110" operator="equal">
      <formula>"Baja"</formula>
    </cfRule>
    <cfRule type="cellIs" dxfId="101" priority="111" operator="equal">
      <formula>"Muy Baja"</formula>
    </cfRule>
  </conditionalFormatting>
  <conditionalFormatting sqref="AB15:AB28">
    <cfRule type="cellIs" dxfId="100" priority="297" operator="equal">
      <formula>"Catastrófico"</formula>
    </cfRule>
    <cfRule type="cellIs" dxfId="99" priority="298" operator="equal">
      <formula>"Mayor"</formula>
    </cfRule>
    <cfRule type="cellIs" dxfId="98" priority="299" operator="equal">
      <formula>"Moderado"</formula>
    </cfRule>
    <cfRule type="cellIs" dxfId="97" priority="300" operator="equal">
      <formula>"Menor"</formula>
    </cfRule>
    <cfRule type="cellIs" dxfId="96" priority="301" operator="equal">
      <formula>"Leve"</formula>
    </cfRule>
  </conditionalFormatting>
  <conditionalFormatting sqref="AB39:AB40 AB51:AB52">
    <cfRule type="cellIs" dxfId="95" priority="398" operator="equal">
      <formula>"Catastrófico"</formula>
    </cfRule>
    <cfRule type="cellIs" dxfId="94" priority="399" operator="equal">
      <formula>"Mayor"</formula>
    </cfRule>
    <cfRule type="cellIs" dxfId="93" priority="400" operator="equal">
      <formula>"Moderado"</formula>
    </cfRule>
    <cfRule type="cellIs" dxfId="92" priority="401" operator="equal">
      <formula>"Menor"</formula>
    </cfRule>
    <cfRule type="cellIs" dxfId="91" priority="402" operator="equal">
      <formula>"Leve"</formula>
    </cfRule>
  </conditionalFormatting>
  <conditionalFormatting sqref="AB76:AB81">
    <cfRule type="cellIs" dxfId="90" priority="112" operator="equal">
      <formula>"Catastrófico"</formula>
    </cfRule>
    <cfRule type="cellIs" dxfId="89" priority="113" operator="equal">
      <formula>"Mayor"</formula>
    </cfRule>
    <cfRule type="cellIs" dxfId="88" priority="114" operator="equal">
      <formula>"Moderado"</formula>
    </cfRule>
    <cfRule type="cellIs" dxfId="87" priority="115" operator="equal">
      <formula>"Menor"</formula>
    </cfRule>
    <cfRule type="cellIs" dxfId="86" priority="116" operator="equal">
      <formula>"Leve"</formula>
    </cfRule>
  </conditionalFormatting>
  <conditionalFormatting sqref="AD15:AD28">
    <cfRule type="cellIs" dxfId="85" priority="293" operator="equal">
      <formula>"Extremo"</formula>
    </cfRule>
    <cfRule type="cellIs" dxfId="84" priority="294" operator="equal">
      <formula>"Alto"</formula>
    </cfRule>
    <cfRule type="cellIs" dxfId="83" priority="295" operator="equal">
      <formula>"Moderado"</formula>
    </cfRule>
    <cfRule type="cellIs" dxfId="82" priority="296" operator="equal">
      <formula>"Bajo"</formula>
    </cfRule>
  </conditionalFormatting>
  <conditionalFormatting sqref="AD39:AD40 AD51:AD52">
    <cfRule type="cellIs" dxfId="81" priority="394" operator="equal">
      <formula>"Extremo"</formula>
    </cfRule>
    <cfRule type="cellIs" dxfId="80" priority="395" operator="equal">
      <formula>"Alto"</formula>
    </cfRule>
    <cfRule type="cellIs" dxfId="79" priority="396" operator="equal">
      <formula>"Moderado"</formula>
    </cfRule>
    <cfRule type="cellIs" dxfId="78" priority="397" operator="equal">
      <formula>"Bajo"</formula>
    </cfRule>
  </conditionalFormatting>
  <conditionalFormatting sqref="AD76:AD81">
    <cfRule type="cellIs" dxfId="77" priority="117" operator="equal">
      <formula>"Extremo"</formula>
    </cfRule>
    <cfRule type="cellIs" dxfId="76" priority="118" operator="equal">
      <formula>"Alto"</formula>
    </cfRule>
    <cfRule type="cellIs" dxfId="75" priority="119" operator="equal">
      <formula>"Moderado"</formula>
    </cfRule>
    <cfRule type="cellIs" dxfId="74" priority="120" operator="equal">
      <formula>"Bajo"</formula>
    </cfRule>
  </conditionalFormatting>
  <dataValidations count="4">
    <dataValidation type="list" allowBlank="1" showInputMessage="1" showErrorMessage="1" sqref="B39:B40 B51:B52 B15:B28" xr:uid="{23F0E348-991C-4A8E-8C9B-FD972CD7829A}">
      <formula1>$C$55:$C$60</formula1>
    </dataValidation>
    <dataValidation type="list" allowBlank="1" showInputMessage="1" showErrorMessage="1" sqref="F39:F40 F51:F52 F15:F28" xr:uid="{A9EA12A2-0FD4-476B-8DF8-6C898877E08A}">
      <formula1>$E$56:$E$64</formula1>
    </dataValidation>
    <dataValidation type="list" allowBlank="1" showErrorMessage="1" sqref="F76 F80 F78" xr:uid="{C076C1BA-B735-47C7-81F2-E4B0064F6750}">
      <formula1>$E$40:$E$40</formula1>
    </dataValidation>
    <dataValidation type="list" allowBlank="1" showErrorMessage="1" sqref="B76 B80 B78" xr:uid="{AB9F01AC-9C03-48A4-A7A7-FDE515EB3863}">
      <formula1>$C$39:$C$40</formula1>
    </dataValidation>
  </dataValidations>
  <pageMargins left="0.7" right="0.7" top="0.75" bottom="0.75" header="0.3" footer="0.3"/>
  <drawing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3127C-2726-4717-B4D7-A42862F97919}">
  <dimension ref="A1:AK45"/>
  <sheetViews>
    <sheetView zoomScale="78" zoomScaleNormal="78" workbookViewId="0">
      <selection activeCell="C11" sqref="C11:G11"/>
    </sheetView>
  </sheetViews>
  <sheetFormatPr baseColWidth="10" defaultRowHeight="14.4" x14ac:dyDescent="0.3"/>
  <cols>
    <col min="4" max="4" width="18.109375" customWidth="1"/>
    <col min="5" max="5" width="22" customWidth="1"/>
    <col min="10" max="10" width="21.109375" customWidth="1"/>
    <col min="11" max="11" width="18.109375" customWidth="1"/>
    <col min="16" max="16" width="46.44140625" customWidth="1"/>
    <col min="17" max="17" width="14.109375" customWidth="1"/>
  </cols>
  <sheetData>
    <row r="1" spans="1:37" x14ac:dyDescent="0.3">
      <c r="A1" s="931"/>
      <c r="B1" s="932"/>
      <c r="C1" s="932"/>
      <c r="D1" s="933" t="s">
        <v>1354</v>
      </c>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949"/>
      <c r="AH1" s="949"/>
      <c r="AI1" s="949"/>
      <c r="AJ1" s="949"/>
      <c r="AK1" s="950"/>
    </row>
    <row r="2" spans="1:37" x14ac:dyDescent="0.3">
      <c r="A2" s="934"/>
      <c r="B2" s="906"/>
      <c r="C2" s="906"/>
      <c r="D2" s="951"/>
      <c r="E2" s="951"/>
      <c r="F2" s="951"/>
      <c r="G2" s="951"/>
      <c r="H2" s="951"/>
      <c r="I2" s="951"/>
      <c r="J2" s="951"/>
      <c r="K2" s="951"/>
      <c r="L2" s="951"/>
      <c r="M2" s="951"/>
      <c r="N2" s="951"/>
      <c r="O2" s="951"/>
      <c r="P2" s="951"/>
      <c r="Q2" s="951"/>
      <c r="R2" s="951"/>
      <c r="S2" s="951"/>
      <c r="T2" s="951"/>
      <c r="U2" s="951"/>
      <c r="V2" s="951"/>
      <c r="W2" s="951"/>
      <c r="X2" s="951"/>
      <c r="Y2" s="951"/>
      <c r="Z2" s="951"/>
      <c r="AA2" s="951"/>
      <c r="AB2" s="951"/>
      <c r="AC2" s="951"/>
      <c r="AD2" s="951"/>
      <c r="AE2" s="951"/>
      <c r="AF2" s="951"/>
      <c r="AG2" s="951"/>
      <c r="AH2" s="951"/>
      <c r="AI2" s="951"/>
      <c r="AJ2" s="951"/>
      <c r="AK2" s="952"/>
    </row>
    <row r="3" spans="1:37" x14ac:dyDescent="0.3">
      <c r="A3" s="934"/>
      <c r="B3" s="906"/>
      <c r="C3" s="906"/>
      <c r="D3" s="951"/>
      <c r="E3" s="951"/>
      <c r="F3" s="951"/>
      <c r="G3" s="951"/>
      <c r="H3" s="951"/>
      <c r="I3" s="951"/>
      <c r="J3" s="951"/>
      <c r="K3" s="951"/>
      <c r="L3" s="951"/>
      <c r="M3" s="951"/>
      <c r="N3" s="951"/>
      <c r="O3" s="951"/>
      <c r="P3" s="951"/>
      <c r="Q3" s="951"/>
      <c r="R3" s="951"/>
      <c r="S3" s="951"/>
      <c r="T3" s="951"/>
      <c r="U3" s="951"/>
      <c r="V3" s="951"/>
      <c r="W3" s="951"/>
      <c r="X3" s="951"/>
      <c r="Y3" s="951"/>
      <c r="Z3" s="951"/>
      <c r="AA3" s="951"/>
      <c r="AB3" s="951"/>
      <c r="AC3" s="951"/>
      <c r="AD3" s="951"/>
      <c r="AE3" s="951"/>
      <c r="AF3" s="951"/>
      <c r="AG3" s="951"/>
      <c r="AH3" s="951"/>
      <c r="AI3" s="951"/>
      <c r="AJ3" s="951"/>
      <c r="AK3" s="952"/>
    </row>
    <row r="4" spans="1:37" ht="15" thickBot="1" x14ac:dyDescent="0.35">
      <c r="A4" s="935"/>
      <c r="B4" s="936"/>
      <c r="C4" s="936"/>
      <c r="D4" s="953"/>
      <c r="E4" s="953"/>
      <c r="F4" s="953"/>
      <c r="G4" s="953"/>
      <c r="H4" s="953"/>
      <c r="I4" s="953"/>
      <c r="J4" s="953"/>
      <c r="K4" s="953"/>
      <c r="L4" s="953"/>
      <c r="M4" s="953"/>
      <c r="N4" s="953"/>
      <c r="O4" s="953"/>
      <c r="P4" s="953"/>
      <c r="Q4" s="953"/>
      <c r="R4" s="953"/>
      <c r="S4" s="953"/>
      <c r="T4" s="953"/>
      <c r="U4" s="953"/>
      <c r="V4" s="953"/>
      <c r="W4" s="953"/>
      <c r="X4" s="953"/>
      <c r="Y4" s="953"/>
      <c r="Z4" s="953"/>
      <c r="AA4" s="953"/>
      <c r="AB4" s="953"/>
      <c r="AC4" s="953"/>
      <c r="AD4" s="953"/>
      <c r="AE4" s="953"/>
      <c r="AF4" s="953"/>
      <c r="AG4" s="953"/>
      <c r="AH4" s="953"/>
      <c r="AI4" s="953"/>
      <c r="AJ4" s="953"/>
      <c r="AK4" s="954"/>
    </row>
    <row r="5" spans="1:37" s="927" customFormat="1" ht="24" customHeight="1" thickBot="1" x14ac:dyDescent="0.35">
      <c r="A5" s="928"/>
      <c r="B5" s="929"/>
      <c r="C5" s="929"/>
      <c r="D5" s="930"/>
      <c r="E5" s="937"/>
      <c r="F5" s="938"/>
      <c r="G5" s="938"/>
      <c r="H5" s="938"/>
      <c r="I5" s="938"/>
      <c r="J5" s="938"/>
      <c r="K5" s="938"/>
      <c r="L5" s="938"/>
      <c r="M5" s="938"/>
      <c r="N5" s="938"/>
      <c r="O5" s="938"/>
      <c r="P5" s="938"/>
      <c r="Q5" s="938"/>
      <c r="R5" s="938"/>
      <c r="S5" s="938"/>
      <c r="T5" s="938"/>
      <c r="U5" s="938"/>
      <c r="V5" s="938"/>
      <c r="W5" s="938"/>
      <c r="X5" s="938"/>
      <c r="Y5" s="938"/>
      <c r="Z5" s="938"/>
      <c r="AA5" s="938"/>
      <c r="AB5" s="938"/>
      <c r="AC5" s="938"/>
      <c r="AD5" s="938"/>
      <c r="AE5" s="938"/>
      <c r="AF5" s="938"/>
      <c r="AG5" s="930"/>
      <c r="AH5" s="937"/>
      <c r="AI5" s="938"/>
      <c r="AJ5" s="938"/>
      <c r="AK5" s="930"/>
    </row>
    <row r="6" spans="1:37" ht="28.2" customHeight="1" thickBot="1" x14ac:dyDescent="0.55000000000000004">
      <c r="A6" s="946" t="s">
        <v>1353</v>
      </c>
      <c r="B6" s="947"/>
      <c r="C6" s="947"/>
      <c r="D6" s="947"/>
      <c r="E6" s="947"/>
      <c r="F6" s="947"/>
      <c r="G6" s="947"/>
      <c r="H6" s="947"/>
      <c r="I6" s="947"/>
      <c r="J6" s="947"/>
      <c r="K6" s="947"/>
      <c r="L6" s="947"/>
      <c r="M6" s="947"/>
      <c r="N6" s="947"/>
      <c r="O6" s="947"/>
      <c r="P6" s="947"/>
      <c r="Q6" s="947"/>
      <c r="R6" s="947"/>
      <c r="S6" s="947"/>
      <c r="T6" s="947"/>
      <c r="U6" s="947"/>
      <c r="V6" s="947"/>
      <c r="W6" s="947"/>
      <c r="X6" s="947"/>
      <c r="Y6" s="947"/>
      <c r="Z6" s="947"/>
      <c r="AA6" s="947"/>
      <c r="AB6" s="947"/>
      <c r="AC6" s="947"/>
      <c r="AD6" s="947"/>
      <c r="AE6" s="947"/>
      <c r="AF6" s="947"/>
      <c r="AG6" s="947"/>
      <c r="AH6" s="947"/>
      <c r="AI6" s="947"/>
      <c r="AJ6" s="947"/>
      <c r="AK6" s="948"/>
    </row>
    <row r="7" spans="1:37" ht="25.5" customHeight="1" x14ac:dyDescent="0.3">
      <c r="A7" s="914"/>
      <c r="B7" s="939"/>
      <c r="C7" s="939"/>
      <c r="D7" s="916"/>
      <c r="E7" s="940" t="s">
        <v>185</v>
      </c>
      <c r="F7" s="941"/>
      <c r="G7" s="941"/>
      <c r="H7" s="941"/>
      <c r="I7" s="941"/>
      <c r="J7" s="941"/>
      <c r="K7" s="941"/>
      <c r="L7" s="941"/>
      <c r="M7" s="941"/>
      <c r="N7" s="941"/>
      <c r="O7" s="941"/>
      <c r="P7" s="941"/>
      <c r="Q7" s="941"/>
      <c r="R7" s="941"/>
      <c r="S7" s="941"/>
      <c r="T7" s="941"/>
      <c r="U7" s="941"/>
      <c r="V7" s="941"/>
      <c r="W7" s="941"/>
      <c r="X7" s="941"/>
      <c r="Y7" s="941"/>
      <c r="Z7" s="941"/>
      <c r="AA7" s="941"/>
      <c r="AB7" s="941"/>
      <c r="AC7" s="941"/>
      <c r="AD7" s="941"/>
      <c r="AE7" s="941"/>
      <c r="AF7" s="941"/>
      <c r="AG7" s="942"/>
      <c r="AH7" s="943" t="s">
        <v>186</v>
      </c>
      <c r="AI7" s="944"/>
      <c r="AJ7" s="944"/>
      <c r="AK7" s="945"/>
    </row>
    <row r="8" spans="1:37" ht="30" customHeight="1" x14ac:dyDescent="0.3">
      <c r="A8" s="914"/>
      <c r="B8" s="915"/>
      <c r="C8" s="915"/>
      <c r="D8" s="916"/>
      <c r="E8" s="923" t="s">
        <v>187</v>
      </c>
      <c r="F8" s="924"/>
      <c r="G8" s="924"/>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843"/>
      <c r="AH8" s="920" t="s">
        <v>188</v>
      </c>
      <c r="AI8" s="921"/>
      <c r="AJ8" s="921"/>
      <c r="AK8" s="922"/>
    </row>
    <row r="9" spans="1:37" ht="36" customHeight="1" x14ac:dyDescent="0.3">
      <c r="A9" s="917"/>
      <c r="B9" s="918"/>
      <c r="C9" s="918"/>
      <c r="D9" s="919"/>
      <c r="E9" s="925"/>
      <c r="F9" s="926"/>
      <c r="G9" s="926"/>
      <c r="H9" s="926"/>
      <c r="I9" s="926"/>
      <c r="J9" s="926"/>
      <c r="K9" s="926"/>
      <c r="L9" s="926"/>
      <c r="M9" s="926"/>
      <c r="N9" s="926"/>
      <c r="O9" s="926"/>
      <c r="P9" s="926"/>
      <c r="Q9" s="926"/>
      <c r="R9" s="926"/>
      <c r="S9" s="926"/>
      <c r="T9" s="926"/>
      <c r="U9" s="926"/>
      <c r="V9" s="926"/>
      <c r="W9" s="926"/>
      <c r="X9" s="926"/>
      <c r="Y9" s="926"/>
      <c r="Z9" s="926"/>
      <c r="AA9" s="926"/>
      <c r="AB9" s="926"/>
      <c r="AC9" s="926"/>
      <c r="AD9" s="926"/>
      <c r="AE9" s="926"/>
      <c r="AF9" s="926"/>
      <c r="AG9" s="844"/>
      <c r="AH9" s="920" t="s">
        <v>189</v>
      </c>
      <c r="AI9" s="921"/>
      <c r="AJ9" s="921"/>
      <c r="AK9" s="922"/>
    </row>
    <row r="10" spans="1:37" x14ac:dyDescent="0.3">
      <c r="A10" s="50"/>
      <c r="B10" s="51"/>
      <c r="C10" s="50"/>
      <c r="D10" s="50"/>
      <c r="E10" s="52"/>
      <c r="F10" s="53"/>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row>
    <row r="11" spans="1:37" ht="23.4" x14ac:dyDescent="0.3">
      <c r="A11" s="520" t="s">
        <v>8</v>
      </c>
      <c r="B11" s="520"/>
      <c r="C11" s="538" t="s">
        <v>1318</v>
      </c>
      <c r="D11" s="538"/>
      <c r="E11" s="538"/>
      <c r="F11" s="538"/>
      <c r="G11" s="538"/>
      <c r="H11" s="520" t="s">
        <v>10</v>
      </c>
      <c r="I11" s="520"/>
      <c r="J11" s="538" t="s">
        <v>1319</v>
      </c>
      <c r="K11" s="538"/>
      <c r="L11" s="538"/>
      <c r="M11" s="538"/>
      <c r="N11" s="538"/>
      <c r="O11" s="520" t="s">
        <v>12</v>
      </c>
      <c r="P11" s="520"/>
      <c r="Q11" s="911" t="s">
        <v>1320</v>
      </c>
      <c r="R11" s="912"/>
      <c r="S11" s="912"/>
      <c r="T11" s="912"/>
      <c r="U11" s="912"/>
      <c r="V11" s="912"/>
      <c r="W11" s="912"/>
      <c r="X11" s="912"/>
      <c r="Y11" s="912"/>
      <c r="Z11" s="912"/>
      <c r="AA11" s="912"/>
      <c r="AB11" s="912"/>
      <c r="AC11" s="912"/>
      <c r="AD11" s="912"/>
      <c r="AE11" s="913"/>
      <c r="AF11" s="55" t="s">
        <v>14</v>
      </c>
      <c r="AG11" s="910" t="s">
        <v>1321</v>
      </c>
      <c r="AH11" s="910"/>
      <c r="AI11" s="910"/>
      <c r="AJ11" s="910"/>
      <c r="AK11" s="910"/>
    </row>
    <row r="12" spans="1:37" x14ac:dyDescent="0.3">
      <c r="A12" s="514" t="s">
        <v>16</v>
      </c>
      <c r="B12" s="514"/>
      <c r="C12" s="514"/>
      <c r="D12" s="514"/>
      <c r="E12" s="514"/>
      <c r="F12" s="514"/>
      <c r="G12" s="514"/>
      <c r="H12" s="498" t="s">
        <v>17</v>
      </c>
      <c r="I12" s="498"/>
      <c r="J12" s="498"/>
      <c r="K12" s="498"/>
      <c r="L12" s="498"/>
      <c r="M12" s="498"/>
      <c r="N12" s="498"/>
      <c r="O12" s="517" t="s">
        <v>18</v>
      </c>
      <c r="P12" s="517"/>
      <c r="Q12" s="517"/>
      <c r="R12" s="517"/>
      <c r="S12" s="517"/>
      <c r="T12" s="517"/>
      <c r="U12" s="517"/>
      <c r="V12" s="517"/>
      <c r="W12" s="517"/>
      <c r="X12" s="517"/>
      <c r="Y12" s="518" t="s">
        <v>19</v>
      </c>
      <c r="Z12" s="518"/>
      <c r="AA12" s="518"/>
      <c r="AB12" s="518"/>
      <c r="AC12" s="518"/>
      <c r="AD12" s="518"/>
      <c r="AE12" s="518"/>
      <c r="AF12" s="519" t="s">
        <v>20</v>
      </c>
      <c r="AG12" s="519"/>
      <c r="AH12" s="519"/>
      <c r="AI12" s="519"/>
      <c r="AJ12" s="519"/>
      <c r="AK12" s="519"/>
    </row>
    <row r="13" spans="1:37" x14ac:dyDescent="0.3">
      <c r="A13" s="513" t="s">
        <v>21</v>
      </c>
      <c r="B13" s="514" t="s">
        <v>22</v>
      </c>
      <c r="C13" s="509" t="s">
        <v>23</v>
      </c>
      <c r="D13" s="509" t="s">
        <v>24</v>
      </c>
      <c r="E13" s="514" t="s">
        <v>25</v>
      </c>
      <c r="F13" s="509" t="s">
        <v>26</v>
      </c>
      <c r="G13" s="509" t="s">
        <v>27</v>
      </c>
      <c r="H13" s="500" t="s">
        <v>28</v>
      </c>
      <c r="I13" s="498" t="s">
        <v>29</v>
      </c>
      <c r="J13" s="500" t="s">
        <v>30</v>
      </c>
      <c r="K13" s="500" t="s">
        <v>31</v>
      </c>
      <c r="L13" s="500" t="s">
        <v>32</v>
      </c>
      <c r="M13" s="498" t="s">
        <v>29</v>
      </c>
      <c r="N13" s="500" t="s">
        <v>33</v>
      </c>
      <c r="O13" s="505" t="s">
        <v>34</v>
      </c>
      <c r="P13" s="496" t="s">
        <v>35</v>
      </c>
      <c r="Q13" s="507" t="s">
        <v>36</v>
      </c>
      <c r="R13" s="496" t="s">
        <v>37</v>
      </c>
      <c r="S13" s="496" t="s">
        <v>38</v>
      </c>
      <c r="T13" s="496"/>
      <c r="U13" s="496"/>
      <c r="V13" s="496"/>
      <c r="W13" s="496"/>
      <c r="X13" s="496"/>
      <c r="Y13" s="495" t="s">
        <v>39</v>
      </c>
      <c r="Z13" s="495" t="s">
        <v>40</v>
      </c>
      <c r="AA13" s="495" t="s">
        <v>29</v>
      </c>
      <c r="AB13" s="495" t="s">
        <v>41</v>
      </c>
      <c r="AC13" s="495" t="s">
        <v>29</v>
      </c>
      <c r="AD13" s="495" t="s">
        <v>42</v>
      </c>
      <c r="AE13" s="495" t="s">
        <v>43</v>
      </c>
      <c r="AF13" s="494" t="s">
        <v>20</v>
      </c>
      <c r="AG13" s="494" t="s">
        <v>44</v>
      </c>
      <c r="AH13" s="494" t="s">
        <v>45</v>
      </c>
      <c r="AI13" s="494" t="s">
        <v>46</v>
      </c>
      <c r="AJ13" s="494" t="s">
        <v>47</v>
      </c>
      <c r="AK13" s="494" t="s">
        <v>48</v>
      </c>
    </row>
    <row r="14" spans="1:37" ht="70.8" thickBot="1" x14ac:dyDescent="0.35">
      <c r="A14" s="513"/>
      <c r="B14" s="515"/>
      <c r="C14" s="510"/>
      <c r="D14" s="510"/>
      <c r="E14" s="515"/>
      <c r="F14" s="510"/>
      <c r="G14" s="510"/>
      <c r="H14" s="501"/>
      <c r="I14" s="499"/>
      <c r="J14" s="501"/>
      <c r="K14" s="501"/>
      <c r="L14" s="499"/>
      <c r="M14" s="499"/>
      <c r="N14" s="501"/>
      <c r="O14" s="506"/>
      <c r="P14" s="496"/>
      <c r="Q14" s="508"/>
      <c r="R14" s="496"/>
      <c r="S14" s="56" t="s">
        <v>49</v>
      </c>
      <c r="T14" s="56" t="s">
        <v>50</v>
      </c>
      <c r="U14" s="56" t="s">
        <v>51</v>
      </c>
      <c r="V14" s="56" t="s">
        <v>52</v>
      </c>
      <c r="W14" s="56" t="s">
        <v>53</v>
      </c>
      <c r="X14" s="56" t="s">
        <v>54</v>
      </c>
      <c r="Y14" s="495"/>
      <c r="Z14" s="495"/>
      <c r="AA14" s="495"/>
      <c r="AB14" s="495"/>
      <c r="AC14" s="495"/>
      <c r="AD14" s="495"/>
      <c r="AE14" s="495"/>
      <c r="AF14" s="494"/>
      <c r="AG14" s="494"/>
      <c r="AH14" s="494"/>
      <c r="AI14" s="494"/>
      <c r="AJ14" s="494"/>
      <c r="AK14" s="494"/>
    </row>
    <row r="15" spans="1:37" ht="162.75" customHeight="1" x14ac:dyDescent="0.3">
      <c r="A15" s="475">
        <v>1</v>
      </c>
      <c r="B15" s="476" t="s">
        <v>89</v>
      </c>
      <c r="C15" s="567" t="s">
        <v>1322</v>
      </c>
      <c r="D15" s="567" t="s">
        <v>1323</v>
      </c>
      <c r="E15" s="568" t="s">
        <v>1324</v>
      </c>
      <c r="F15" s="532" t="s">
        <v>197</v>
      </c>
      <c r="G15" s="474" t="s">
        <v>1325</v>
      </c>
      <c r="H15" s="473" t="str">
        <f>IF(G15&lt;=0,"",IF(G15&lt;=2,"Muy Baja",IF(G15&lt;=24,"Baja",IF(G15&lt;=500,"Media",IF(G15&lt;=5000,"Alta","Muy Alta")))))</f>
        <v>Muy Alta</v>
      </c>
      <c r="I15" s="470">
        <f>IF(H15="","",IF(H15="Muy Baja",0.2,IF(H15="Baja",0.4,IF(H15="Media",0.6,IF(H15="Alta",0.8,IF(H15="Muy Alta",1,))))))</f>
        <v>1</v>
      </c>
      <c r="J15" s="479" t="s">
        <v>60</v>
      </c>
      <c r="K15" s="470" t="str">
        <f>IF(NOT(ISERROR(MATCH(J15,'[30]Tabla Impacto'!$B$221:$B$223,0))),'[30]Tabla Impacto'!$F$223&amp;"Por favor no seleccionar los criterios de impacto(Afectación Económica o presupuestal y Pérdida Reputacional)",J15)</f>
        <v xml:space="preserve">     El riesgo afecta la imagen de alguna área de la organización</v>
      </c>
      <c r="L15" s="485" t="str">
        <f>IF(OR(K15='[30]Tabla Impacto'!$C$11,K15='[30]Tabla Impacto'!$D$11),"Leve",IF(OR(K15='[30]Tabla Impacto'!$C$12,K15='[30]Tabla Impacto'!$D$12),"Menor",IF(OR(K15='[30]Tabla Impacto'!$C$13,K15='[30]Tabla Impacto'!$D$13),"Moderado",IF(OR(K15='[30]Tabla Impacto'!$C$14,K15='[30]Tabla Impacto'!$D$14),"Mayor",IF(OR(K15='[30]Tabla Impacto'!$C$15,K15='[30]Tabla Impacto'!$D$15),"Catastrófico","")))))</f>
        <v>Leve</v>
      </c>
      <c r="M15" s="483">
        <f>IF(L15="","",IF(L15="Leve",0.2,IF(L15="Menor",0.4,IF(L15="Moderado",0.6,IF(L15="Mayor",0.8,IF(L15="Catastrófico",1,))))))</f>
        <v>0.2</v>
      </c>
      <c r="N15" s="484" t="str">
        <f>IF(OR(AND(H15="Muy Baja",L15="Leve"),AND(H15="Muy Baja",L15="Menor"),AND(H15="Baja",L15="Leve")),"Bajo",IF(OR(AND(H15="Muy baja",L15="Moderado"),AND(H15="Baja",L15="Menor"),AND(H15="Baja",L15="Moderado"),AND(H15="Media",L15="Leve"),AND(H15="Media",L15="Menor"),AND(H15="Media",L15="Moderado"),AND(H15="Alta",L15="Leve"),AND(H15="Alta",L15="Menor")),"Moderado",IF(OR(AND(H15="Muy Baja",L15="Mayor"),AND(H15="Baja",L15="Mayor"),AND(H15="Media",L15="Mayor"),AND(H15="Alta",L15="Moderado"),AND(H15="Alta",L15="Mayor"),AND(H15="Muy Alta",L15="Leve"),AND(H15="Muy Alta",L15="Menor"),AND(H15="Muy Alta",L15="Moderado"),AND(H15="Muy Alta",L15="Mayor")),"Alto",IF(OR(AND(H15="Muy Baja",L15="Catastrófico"),AND(H15="Baja",L15="Catastrófico"),AND(H15="Media",L15="Catastrófico"),AND(H15="Alta",L15="Catastrófico"),AND(H15="Muy Alta",L15="Catastrófico")),"Extremo",""))))</f>
        <v>Alto</v>
      </c>
      <c r="O15" s="57">
        <v>1</v>
      </c>
      <c r="P15" s="200" t="s">
        <v>1326</v>
      </c>
      <c r="Q15" s="126" t="s">
        <v>1327</v>
      </c>
      <c r="R15" s="60" t="str">
        <f t="shared" ref="R15:R26" si="0">IF(OR(S15="Preventivo",S15="Detectivo"),"Probabilidad",IF(S15="Correctivo","Impacto",""))</f>
        <v>Impacto</v>
      </c>
      <c r="S15" s="61" t="s">
        <v>219</v>
      </c>
      <c r="T15" s="61" t="s">
        <v>64</v>
      </c>
      <c r="U15" s="62" t="str">
        <f>IF(AND(S15="Preventivo",T15="Automático"),"50%",IF(AND(S15="Preventivo",T15="Manual"),"40%",IF(AND(S15="Detectivo",T15="Automático"),"40%",IF(AND(S15="Detectivo",T15="Manual"),"30%",IF(AND(S15="Correctivo",T15="Automático"),"35%",IF(AND(S15="Correctivo",T15="Manual"),"25%",""))))))</f>
        <v>25%</v>
      </c>
      <c r="V15" s="61" t="s">
        <v>65</v>
      </c>
      <c r="W15" s="61" t="s">
        <v>66</v>
      </c>
      <c r="X15" s="61" t="s">
        <v>67</v>
      </c>
      <c r="Y15" s="105">
        <f>IFERROR(IF(R15="Probabilidad",(I15-(+I15*U15)),IF(R15="Impacto",I15,"")),"")</f>
        <v>1</v>
      </c>
      <c r="Z15" s="64" t="str">
        <f>IFERROR(IF(Y15="","",IF(Y15&lt;=0.2,"Muy Baja",IF(Y15&lt;=0.4,"Baja",IF(Y15&lt;=0.6,"Media",IF(Y15&lt;=0.8,"Alta","Muy Alta"))))),"")</f>
        <v>Muy Alta</v>
      </c>
      <c r="AA15" s="62">
        <f>+Y15</f>
        <v>1</v>
      </c>
      <c r="AB15" s="64" t="str">
        <f>IFERROR(IF(AC15="","",IF(AC15&lt;=0.2,"Leve",IF(AC15&lt;=0.4,"Menor",IF(AC15&lt;=0.6,"Moderado",IF(AC15&lt;=0.8,"Mayor","Catastrófico"))))),"")</f>
        <v>Leve</v>
      </c>
      <c r="AC15" s="62">
        <f>IFERROR(IF(R15="Impacto",(M15-(+M15*U15)),IF(R15="Probabilidad",M15,"")),"")</f>
        <v>0.15000000000000002</v>
      </c>
      <c r="AD15" s="65" t="str">
        <f>IFERROR(IF(OR(AND(Z15="Muy Baja",AB15="Leve"),AND(Z15="Muy Baja",AB15="Menor"),AND(Z15="Baja",AB15="Leve")),"Bajo",IF(OR(AND(Z15="Muy baja",AB15="Moderado"),AND(Z15="Baja",AB15="Menor"),AND(Z15="Baja",AB15="Moderado"),AND(Z15="Media",AB15="Leve"),AND(Z15="Media",AB15="Menor"),AND(Z15="Media",AB15="Moderado"),AND(Z15="Alta",AB15="Leve"),AND(Z15="Alta",AB15="Menor")),"Moderado",IF(OR(AND(Z15="Muy Baja",AB15="Mayor"),AND(Z15="Baja",AB15="Mayor"),AND(Z15="Media",AB15="Mayor"),AND(Z15="Alta",AB15="Moderado"),AND(Z15="Alta",AB15="Mayor"),AND(Z15="Muy Alta",AB15="Leve"),AND(Z15="Muy Alta",AB15="Menor"),AND(Z15="Muy Alta",AB15="Moderado"),AND(Z15="Muy Alta",AB15="Mayor")),"Alto",IF(OR(AND(Z15="Muy Baja",AB15="Catastrófico"),AND(Z15="Baja",AB15="Catastrófico"),AND(Z15="Media",AB15="Catastrófico"),AND(Z15="Alta",AB15="Catastrófico"),AND(Z15="Muy Alta",AB15="Catastrófico")),"Extremo","")))),"")</f>
        <v>Alto</v>
      </c>
      <c r="AE15" s="61" t="s">
        <v>68</v>
      </c>
      <c r="AF15" s="488"/>
      <c r="AG15" s="488"/>
      <c r="AH15" s="490"/>
      <c r="AI15" s="490"/>
      <c r="AJ15" s="490"/>
      <c r="AK15" s="492"/>
    </row>
    <row r="16" spans="1:37" ht="129" customHeight="1" x14ac:dyDescent="0.3">
      <c r="A16" s="475"/>
      <c r="B16" s="476"/>
      <c r="C16" s="567"/>
      <c r="D16" s="567"/>
      <c r="E16" s="568"/>
      <c r="F16" s="532"/>
      <c r="G16" s="474"/>
      <c r="H16" s="473"/>
      <c r="I16" s="470"/>
      <c r="J16" s="479"/>
      <c r="K16" s="470">
        <f>IF(NOT(ISERROR(MATCH(J16,_xlfn.ANCHORARRAY(E19),0))),#REF!&amp;"Por favor no seleccionar los criterios de impacto",J16)</f>
        <v>0</v>
      </c>
      <c r="L16" s="480"/>
      <c r="M16" s="472"/>
      <c r="N16" s="481"/>
      <c r="O16" s="57">
        <v>2</v>
      </c>
      <c r="P16" s="58" t="s">
        <v>1328</v>
      </c>
      <c r="Q16" s="126" t="s">
        <v>1327</v>
      </c>
      <c r="R16" s="60" t="str">
        <f t="shared" si="0"/>
        <v>Probabilidad</v>
      </c>
      <c r="S16" s="61" t="s">
        <v>63</v>
      </c>
      <c r="T16" s="61" t="s">
        <v>64</v>
      </c>
      <c r="U16" s="62" t="str">
        <f t="shared" ref="U16" si="1">IF(AND(S16="Preventivo",T16="Automático"),"50%",IF(AND(S16="Preventivo",T16="Manual"),"40%",IF(AND(S16="Detectivo",T16="Automático"),"40%",IF(AND(S16="Detectivo",T16="Manual"),"30%",IF(AND(S16="Correctivo",T16="Automático"),"35%",IF(AND(S16="Correctivo",T16="Manual"),"25%",""))))))</f>
        <v>40%</v>
      </c>
      <c r="V16" s="61" t="s">
        <v>65</v>
      </c>
      <c r="W16" s="61" t="s">
        <v>66</v>
      </c>
      <c r="X16" s="61" t="s">
        <v>67</v>
      </c>
      <c r="Y16" s="105">
        <f>IFERROR(IF(AND(R15="Probabilidad",R16="Probabilidad"),(AA15-(+AA15*U16)),IF(R16="Probabilidad",(I15-(+I15*U16)),IF(R16="Impacto",AA15,""))),"")</f>
        <v>0.6</v>
      </c>
      <c r="Z16" s="64" t="str">
        <f t="shared" ref="Z16:Z26" si="2">IFERROR(IF(Y16="","",IF(Y16&lt;=0.2,"Muy Baja",IF(Y16&lt;=0.4,"Baja",IF(Y16&lt;=0.6,"Media",IF(Y16&lt;=0.8,"Alta","Muy Alta"))))),"")</f>
        <v>Media</v>
      </c>
      <c r="AA16" s="62">
        <f t="shared" ref="AA16" si="3">+Y16</f>
        <v>0.6</v>
      </c>
      <c r="AB16" s="64" t="str">
        <f t="shared" ref="AB16:AB26" si="4">IFERROR(IF(AC16="","",IF(AC16&lt;=0.2,"Leve",IF(AC16&lt;=0.4,"Menor",IF(AC16&lt;=0.6,"Moderado",IF(AC16&lt;=0.8,"Mayor","Catastrófico"))))),"")</f>
        <v>Leve</v>
      </c>
      <c r="AC16" s="62">
        <f>IFERROR(IF(AND(R15="Impacto",R16="Impacto"),(AC15-(+AC15*U16)),IF(R16="Impacto",($M$14-(+$M$14*U16)),IF(R16="Probabilidad",AC15,""))),"")</f>
        <v>0.15000000000000002</v>
      </c>
      <c r="AD16" s="65" t="str">
        <f t="shared" ref="AD16" si="5">IFERROR(IF(OR(AND(Z16="Muy Baja",AB16="Leve"),AND(Z16="Muy Baja",AB16="Menor"),AND(Z16="Baja",AB16="Leve")),"Bajo",IF(OR(AND(Z16="Muy baja",AB16="Moderado"),AND(Z16="Baja",AB16="Menor"),AND(Z16="Baja",AB16="Moderado"),AND(Z16="Media",AB16="Leve"),AND(Z16="Media",AB16="Menor"),AND(Z16="Media",AB16="Moderado"),AND(Z16="Alta",AB16="Leve"),AND(Z16="Alta",AB16="Menor")),"Moderado",IF(OR(AND(Z16="Muy Baja",AB16="Mayor"),AND(Z16="Baja",AB16="Mayor"),AND(Z16="Media",AB16="Mayor"),AND(Z16="Alta",AB16="Moderado"),AND(Z16="Alta",AB16="Mayor"),AND(Z16="Muy Alta",AB16="Leve"),AND(Z16="Muy Alta",AB16="Menor"),AND(Z16="Muy Alta",AB16="Moderado"),AND(Z16="Muy Alta",AB16="Mayor")),"Alto",IF(OR(AND(Z16="Muy Baja",AB16="Catastrófico"),AND(Z16="Baja",AB16="Catastrófico"),AND(Z16="Media",AB16="Catastrófico"),AND(Z16="Alta",AB16="Catastrófico"),AND(Z16="Muy Alta",AB16="Catastrófico")),"Extremo","")))),"")</f>
        <v>Moderado</v>
      </c>
      <c r="AE16" s="61" t="s">
        <v>68</v>
      </c>
      <c r="AF16" s="489"/>
      <c r="AG16" s="489"/>
      <c r="AH16" s="491"/>
      <c r="AI16" s="491"/>
      <c r="AJ16" s="491"/>
      <c r="AK16" s="493"/>
    </row>
    <row r="17" spans="1:37" ht="191.25" customHeight="1" x14ac:dyDescent="0.3">
      <c r="A17" s="475">
        <v>2</v>
      </c>
      <c r="B17" s="476" t="s">
        <v>55</v>
      </c>
      <c r="C17" s="579" t="s">
        <v>1329</v>
      </c>
      <c r="D17" s="579" t="s">
        <v>1330</v>
      </c>
      <c r="E17" s="453" t="s">
        <v>1331</v>
      </c>
      <c r="F17" s="476" t="s">
        <v>59</v>
      </c>
      <c r="G17" s="493" t="s">
        <v>1332</v>
      </c>
      <c r="H17" s="473" t="str">
        <f>IF(G17&lt;=0,"",IF(G17&lt;=2,"Muy Baja",IF(G17&lt;=24,"Baja",IF(G17&lt;=500,"Media",IF(G17&lt;=5000,"Alta","Muy Alta")))))</f>
        <v>Muy Alta</v>
      </c>
      <c r="I17" s="470">
        <f>IF(H17="","",IF(H17="Muy Baja",0.2,IF(H17="Baja",0.4,IF(H17="Media",0.6,IF(H17="Alta",0.8,IF(H17="Muy Alta",1,))))))</f>
        <v>1</v>
      </c>
      <c r="J17" s="479" t="s">
        <v>60</v>
      </c>
      <c r="K17" s="470" t="str">
        <f>IF(NOT(ISERROR(MATCH(J17,'[30]Tabla Impacto'!$B$221:$B$223,0))),'[30]Tabla Impacto'!$F$223&amp;"Por favor no seleccionar los criterios de impacto(Afectación Económica o presupuestal y Pérdida Reputacional)",J17)</f>
        <v xml:space="preserve">     El riesgo afecta la imagen de alguna área de la organización</v>
      </c>
      <c r="L17" s="473" t="str">
        <f>IF(OR(K17='[30]Tabla Impacto'!$C$11,K17='[30]Tabla Impacto'!$D$11),"Leve",IF(OR(K17='[30]Tabla Impacto'!$C$12,K17='[30]Tabla Impacto'!$D$12),"Menor",IF(OR(K17='[30]Tabla Impacto'!$C$13,K17='[30]Tabla Impacto'!$D$13),"Moderado",IF(OR(K17='[30]Tabla Impacto'!$C$14,K17='[30]Tabla Impacto'!$D$14),"Mayor",IF(OR(K17='[30]Tabla Impacto'!$C$15,K17='[30]Tabla Impacto'!$D$15),"Catastrófico","")))))</f>
        <v>Leve</v>
      </c>
      <c r="M17" s="470">
        <f>IF(L17="","",IF(L17="Leve",0.2,IF(L17="Menor",0.4,IF(L17="Moderado",0.6,IF(L17="Mayor",0.8,IF(L17="Catastrófico",1,))))))</f>
        <v>0.2</v>
      </c>
      <c r="N17" s="482" t="str">
        <f>IF(OR(AND(H17="Muy Baja",L17="Leve"),AND(H17="Muy Baja",L17="Menor"),AND(H17="Baja",L17="Leve")),"Bajo",IF(OR(AND(H17="Muy baja",L17="Moderado"),AND(H17="Baja",L17="Menor"),AND(H17="Baja",L17="Moderado"),AND(H17="Media",L17="Leve"),AND(H17="Media",L17="Menor"),AND(H17="Media",L17="Moderado"),AND(H17="Alta",L17="Leve"),AND(H17="Alta",L17="Menor")),"Moderado",IF(OR(AND(H17="Muy Baja",L17="Mayor"),AND(H17="Baja",L17="Mayor"),AND(H17="Media",L17="Mayor"),AND(H17="Alta",L17="Moderado"),AND(H17="Alta",L17="Mayor"),AND(H17="Muy Alta",L17="Leve"),AND(H17="Muy Alta",L17="Menor"),AND(H17="Muy Alta",L17="Moderado"),AND(H17="Muy Alta",L17="Mayor")),"Alto",IF(OR(AND(H17="Muy Baja",L17="Catastrófico"),AND(H17="Baja",L17="Catastrófico"),AND(H17="Media",L17="Catastrófico"),AND(H17="Alta",L17="Catastrófico"),AND(H17="Muy Alta",L17="Catastrófico")),"Extremo",""))))</f>
        <v>Alto</v>
      </c>
      <c r="O17" s="57">
        <v>1</v>
      </c>
      <c r="P17" s="58" t="s">
        <v>1333</v>
      </c>
      <c r="Q17" s="126" t="s">
        <v>1334</v>
      </c>
      <c r="R17" s="60" t="str">
        <f t="shared" si="0"/>
        <v>Probabilidad</v>
      </c>
      <c r="S17" s="61" t="s">
        <v>63</v>
      </c>
      <c r="T17" s="61" t="s">
        <v>64</v>
      </c>
      <c r="U17" s="62" t="str">
        <f>IF(AND(S17="Preventivo",T17="Automático"),"50%",IF(AND(S17="Preventivo",T17="Manual"),"40%",IF(AND(S17="Detectivo",T17="Automático"),"40%",IF(AND(S17="Detectivo",T17="Manual"),"30%",IF(AND(S17="Correctivo",T17="Automático"),"35%",IF(AND(S17="Correctivo",T17="Manual"),"25%",""))))))</f>
        <v>40%</v>
      </c>
      <c r="V17" s="61" t="s">
        <v>65</v>
      </c>
      <c r="W17" s="61" t="s">
        <v>66</v>
      </c>
      <c r="X17" s="61" t="s">
        <v>67</v>
      </c>
      <c r="Y17" s="105">
        <f>IFERROR(IF(R17="Probabilidad",(I17-(+I17*U17)),IF(R17="Impacto",I17,"")),"")</f>
        <v>0.6</v>
      </c>
      <c r="Z17" s="64" t="str">
        <f>IFERROR(IF(Y17="","",IF(Y17&lt;=0.2,"Muy Baja",IF(Y17&lt;=0.4,"Baja",IF(Y17&lt;=0.6,"Media",IF(Y17&lt;=0.8,"Alta","Muy Alta"))))),"")</f>
        <v>Media</v>
      </c>
      <c r="AA17" s="62">
        <f>+Y17</f>
        <v>0.6</v>
      </c>
      <c r="AB17" s="64" t="str">
        <f>IFERROR(IF(AC17="","",IF(AC17&lt;=0.2,"Leve",IF(AC17&lt;=0.4,"Menor",IF(AC17&lt;=0.6,"Moderado",IF(AC17&lt;=0.8,"Mayor","Catastrófico"))))),"")</f>
        <v>Leve</v>
      </c>
      <c r="AC17" s="62">
        <f>IFERROR(IF(R17="Impacto",(M17-(+M17*U17)),IF(R17="Probabilidad",M17,"")),"")</f>
        <v>0.2</v>
      </c>
      <c r="AD17" s="65" t="str">
        <f>IFERROR(IF(OR(AND(Z17="Muy Baja",AB17="Leve"),AND(Z17="Muy Baja",AB17="Menor"),AND(Z17="Baja",AB17="Leve")),"Bajo",IF(OR(AND(Z17="Muy baja",AB17="Moderado"),AND(Z17="Baja",AB17="Menor"),AND(Z17="Baja",AB17="Moderado"),AND(Z17="Media",AB17="Leve"),AND(Z17="Media",AB17="Menor"),AND(Z17="Media",AB17="Moderado"),AND(Z17="Alta",AB17="Leve"),AND(Z17="Alta",AB17="Menor")),"Moderado",IF(OR(AND(Z17="Muy Baja",AB17="Mayor"),AND(Z17="Baja",AB17="Mayor"),AND(Z17="Media",AB17="Mayor"),AND(Z17="Alta",AB17="Moderado"),AND(Z17="Alta",AB17="Mayor"),AND(Z17="Muy Alta",AB17="Leve"),AND(Z17="Muy Alta",AB17="Menor"),AND(Z17="Muy Alta",AB17="Moderado"),AND(Z17="Muy Alta",AB17="Mayor")),"Alto",IF(OR(AND(Z17="Muy Baja",AB17="Catastrófico"),AND(Z17="Baja",AB17="Catastrófico"),AND(Z17="Media",AB17="Catastrófico"),AND(Z17="Alta",AB17="Catastrófico"),AND(Z17="Muy Alta",AB17="Catastrófico")),"Extremo","")))),"")</f>
        <v>Moderado</v>
      </c>
      <c r="AE17" s="61" t="s">
        <v>149</v>
      </c>
      <c r="AF17" s="488"/>
      <c r="AG17" s="488"/>
      <c r="AH17" s="490"/>
      <c r="AI17" s="490"/>
      <c r="AJ17" s="490"/>
      <c r="AK17" s="492"/>
    </row>
    <row r="18" spans="1:37" x14ac:dyDescent="0.3">
      <c r="A18" s="475"/>
      <c r="B18" s="476"/>
      <c r="C18" s="567"/>
      <c r="D18" s="567"/>
      <c r="E18" s="454"/>
      <c r="F18" s="476"/>
      <c r="G18" s="474"/>
      <c r="H18" s="473"/>
      <c r="I18" s="470"/>
      <c r="J18" s="479"/>
      <c r="K18" s="470">
        <f>IF(NOT(ISERROR(MATCH(J18,_xlfn.ANCHORARRAY(E21),0))),#REF!&amp;"Por favor no seleccionar los criterios de impacto",J18)</f>
        <v>0</v>
      </c>
      <c r="L18" s="473"/>
      <c r="M18" s="470"/>
      <c r="N18" s="482"/>
      <c r="O18" s="57">
        <v>2</v>
      </c>
      <c r="P18" s="58"/>
      <c r="Q18" s="126"/>
      <c r="R18" s="60" t="str">
        <f t="shared" si="0"/>
        <v/>
      </c>
      <c r="S18" s="61"/>
      <c r="T18" s="61"/>
      <c r="U18" s="62" t="str">
        <f t="shared" ref="U18" si="6">IF(AND(S18="Preventivo",T18="Automático"),"50%",IF(AND(S18="Preventivo",T18="Manual"),"40%",IF(AND(S18="Detectivo",T18="Automático"),"40%",IF(AND(S18="Detectivo",T18="Manual"),"30%",IF(AND(S18="Correctivo",T18="Automático"),"35%",IF(AND(S18="Correctivo",T18="Manual"),"25%",""))))))</f>
        <v/>
      </c>
      <c r="V18" s="61"/>
      <c r="W18" s="61"/>
      <c r="X18" s="61"/>
      <c r="Y18" s="105" t="str">
        <f>IFERROR(IF(AND(R17="Probabilidad",R18="Probabilidad"),(AA17-(+AA17*U18)),IF(R18="Probabilidad",(I17-(+I17*U18)),IF(R18="Impacto",AA17,""))),"")</f>
        <v/>
      </c>
      <c r="Z18" s="64" t="str">
        <f t="shared" si="2"/>
        <v/>
      </c>
      <c r="AA18" s="62" t="str">
        <f t="shared" ref="AA18" si="7">+Y18</f>
        <v/>
      </c>
      <c r="AB18" s="64" t="str">
        <f t="shared" si="4"/>
        <v/>
      </c>
      <c r="AC18" s="62" t="str">
        <f>IFERROR(IF(AND(R17="Impacto",R18="Impacto"),(AC15-(+AC15*U18)),IF(R18="Impacto",($M$16-(+$M$16*U18)),IF(R18="Probabilidad",AC15,""))),"")</f>
        <v/>
      </c>
      <c r="AD18" s="65" t="str">
        <f t="shared" ref="AD18" si="8">IFERROR(IF(OR(AND(Z18="Muy Baja",AB18="Leve"),AND(Z18="Muy Baja",AB18="Menor"),AND(Z18="Baja",AB18="Leve")),"Bajo",IF(OR(AND(Z18="Muy baja",AB18="Moderado"),AND(Z18="Baja",AB18="Menor"),AND(Z18="Baja",AB18="Moderado"),AND(Z18="Media",AB18="Leve"),AND(Z18="Media",AB18="Menor"),AND(Z18="Media",AB18="Moderado"),AND(Z18="Alta",AB18="Leve"),AND(Z18="Alta",AB18="Menor")),"Moderado",IF(OR(AND(Z18="Muy Baja",AB18="Mayor"),AND(Z18="Baja",AB18="Mayor"),AND(Z18="Media",AB18="Mayor"),AND(Z18="Alta",AB18="Moderado"),AND(Z18="Alta",AB18="Mayor"),AND(Z18="Muy Alta",AB18="Leve"),AND(Z18="Muy Alta",AB18="Menor"),AND(Z18="Muy Alta",AB18="Moderado"),AND(Z18="Muy Alta",AB18="Mayor")),"Alto",IF(OR(AND(Z18="Muy Baja",AB18="Catastrófico"),AND(Z18="Baja",AB18="Catastrófico"),AND(Z18="Media",AB18="Catastrófico"),AND(Z18="Alta",AB18="Catastrófico"),AND(Z18="Muy Alta",AB18="Catastrófico")),"Extremo","")))),"")</f>
        <v/>
      </c>
      <c r="AE18" s="61"/>
      <c r="AF18" s="489"/>
      <c r="AG18" s="489"/>
      <c r="AH18" s="491"/>
      <c r="AI18" s="491"/>
      <c r="AJ18" s="491"/>
      <c r="AK18" s="493"/>
    </row>
    <row r="19" spans="1:37" ht="232.5" customHeight="1" x14ac:dyDescent="0.3">
      <c r="A19" s="475">
        <v>3</v>
      </c>
      <c r="B19" s="476" t="s">
        <v>89</v>
      </c>
      <c r="C19" s="567" t="s">
        <v>1335</v>
      </c>
      <c r="D19" s="567" t="s">
        <v>1336</v>
      </c>
      <c r="E19" s="568" t="s">
        <v>1337</v>
      </c>
      <c r="F19" s="476" t="s">
        <v>59</v>
      </c>
      <c r="G19" s="493" t="s">
        <v>1332</v>
      </c>
      <c r="H19" s="473" t="str">
        <f>IF(G19&lt;=0,"",IF(G19&lt;=2,"Muy Baja",IF(G19&lt;=24,"Baja",IF(G19&lt;=500,"Media",IF(G19&lt;=5000,"Alta","Muy Alta")))))</f>
        <v>Muy Alta</v>
      </c>
      <c r="I19" s="470">
        <f>IF(H19="","",IF(H19="Muy Baja",0.2,IF(H19="Baja",0.4,IF(H19="Media",0.6,IF(H19="Alta",0.8,IF(H19="Muy Alta",1,))))))</f>
        <v>1</v>
      </c>
      <c r="J19" s="479" t="s">
        <v>60</v>
      </c>
      <c r="K19" s="470" t="str">
        <f>IF(NOT(ISERROR(MATCH(J19,'[30]Tabla Impacto'!$B$221:$B$223,0))),'[30]Tabla Impacto'!$F$223&amp;"Por favor no seleccionar los criterios de impacto(Afectación Económica o presupuestal y Pérdida Reputacional)",J19)</f>
        <v xml:space="preserve">     El riesgo afecta la imagen de alguna área de la organización</v>
      </c>
      <c r="L19" s="473" t="str">
        <f>IF(OR(K19='[30]Tabla Impacto'!$C$11,K19='[30]Tabla Impacto'!$D$11),"Leve",IF(OR(K19='[30]Tabla Impacto'!$C$12,K19='[30]Tabla Impacto'!$D$12),"Menor",IF(OR(K19='[30]Tabla Impacto'!$C$13,K19='[30]Tabla Impacto'!$D$13),"Moderado",IF(OR(K19='[30]Tabla Impacto'!$C$14,K19='[30]Tabla Impacto'!$D$14),"Mayor",IF(OR(K19='[30]Tabla Impacto'!$C$15,K19='[30]Tabla Impacto'!$D$15),"Catastrófico","")))))</f>
        <v>Leve</v>
      </c>
      <c r="M19" s="470">
        <f>IF(L19="","",IF(L19="Leve",0.2,IF(L19="Menor",0.4,IF(L19="Moderado",0.6,IF(L19="Mayor",0.8,IF(L19="Catastrófico",1,))))))</f>
        <v>0.2</v>
      </c>
      <c r="N19" s="482" t="str">
        <f>IF(OR(AND(H19="Muy Baja",L19="Leve"),AND(H19="Muy Baja",L19="Menor"),AND(H19="Baja",L19="Leve")),"Bajo",IF(OR(AND(H19="Muy baja",L19="Moderado"),AND(H19="Baja",L19="Menor"),AND(H19="Baja",L19="Moderado"),AND(H19="Media",L19="Leve"),AND(H19="Media",L19="Menor"),AND(H19="Media",L19="Moderado"),AND(H19="Alta",L19="Leve"),AND(H19="Alta",L19="Menor")),"Moderado",IF(OR(AND(H19="Muy Baja",L19="Mayor"),AND(H19="Baja",L19="Mayor"),AND(H19="Media",L19="Mayor"),AND(H19="Alta",L19="Moderado"),AND(H19="Alta",L19="Mayor"),AND(H19="Muy Alta",L19="Leve"),AND(H19="Muy Alta",L19="Menor"),AND(H19="Muy Alta",L19="Moderado"),AND(H19="Muy Alta",L19="Mayor")),"Alto",IF(OR(AND(H19="Muy Baja",L19="Catastrófico"),AND(H19="Baja",L19="Catastrófico"),AND(H19="Media",L19="Catastrófico"),AND(H19="Alta",L19="Catastrófico"),AND(H19="Muy Alta",L19="Catastrófico")),"Extremo",""))))</f>
        <v>Alto</v>
      </c>
      <c r="O19" s="57">
        <v>1</v>
      </c>
      <c r="P19" s="202" t="s">
        <v>1338</v>
      </c>
      <c r="Q19" s="233" t="s">
        <v>1339</v>
      </c>
      <c r="R19" s="60" t="str">
        <f t="shared" si="0"/>
        <v>Probabilidad</v>
      </c>
      <c r="S19" s="61" t="s">
        <v>63</v>
      </c>
      <c r="T19" s="61" t="s">
        <v>64</v>
      </c>
      <c r="U19" s="62" t="str">
        <f>IF(AND(S19="Preventivo",T19="Automático"),"50%",IF(AND(S19="Preventivo",T19="Manual"),"40%",IF(AND(S19="Detectivo",T19="Automático"),"40%",IF(AND(S19="Detectivo",T19="Manual"),"30%",IF(AND(S19="Correctivo",T19="Automático"),"35%",IF(AND(S19="Correctivo",T19="Manual"),"25%",""))))))</f>
        <v>40%</v>
      </c>
      <c r="V19" s="61" t="s">
        <v>65</v>
      </c>
      <c r="W19" s="61" t="s">
        <v>66</v>
      </c>
      <c r="X19" s="61" t="s">
        <v>67</v>
      </c>
      <c r="Y19" s="105">
        <f>IFERROR(IF(R19="Probabilidad",(I19-(+I19*U19)),IF(R19="Impacto",I19,"")),"")</f>
        <v>0.6</v>
      </c>
      <c r="Z19" s="64" t="str">
        <f>IFERROR(IF(Y19="","",IF(Y19&lt;=0.2,"Muy Baja",IF(Y19&lt;=0.4,"Baja",IF(Y19&lt;=0.6,"Media",IF(Y19&lt;=0.8,"Alta","Muy Alta"))))),"")</f>
        <v>Media</v>
      </c>
      <c r="AA19" s="62">
        <f>+Y19</f>
        <v>0.6</v>
      </c>
      <c r="AB19" s="64" t="str">
        <f>IFERROR(IF(AC19="","",IF(AC19&lt;=0.2,"Leve",IF(AC19&lt;=0.4,"Menor",IF(AC19&lt;=0.6,"Moderado",IF(AC19&lt;=0.8,"Mayor","Catastrófico"))))),"")</f>
        <v>Leve</v>
      </c>
      <c r="AC19" s="62">
        <f>IFERROR(IF(R19="Impacto",(M19-(+M19*U19)),IF(R19="Probabilidad",M19,"")),"")</f>
        <v>0.2</v>
      </c>
      <c r="AD19" s="65" t="str">
        <f>IFERROR(IF(OR(AND(Z19="Muy Baja",AB19="Leve"),AND(Z19="Muy Baja",AB19="Menor"),AND(Z19="Baja",AB19="Leve")),"Bajo",IF(OR(AND(Z19="Muy baja",AB19="Moderado"),AND(Z19="Baja",AB19="Menor"),AND(Z19="Baja",AB19="Moderado"),AND(Z19="Media",AB19="Leve"),AND(Z19="Media",AB19="Menor"),AND(Z19="Media",AB19="Moderado"),AND(Z19="Alta",AB19="Leve"),AND(Z19="Alta",AB19="Menor")),"Moderado",IF(OR(AND(Z19="Muy Baja",AB19="Mayor"),AND(Z19="Baja",AB19="Mayor"),AND(Z19="Media",AB19="Mayor"),AND(Z19="Alta",AB19="Moderado"),AND(Z19="Alta",AB19="Mayor"),AND(Z19="Muy Alta",AB19="Leve"),AND(Z19="Muy Alta",AB19="Menor"),AND(Z19="Muy Alta",AB19="Moderado"),AND(Z19="Muy Alta",AB19="Mayor")),"Alto",IF(OR(AND(Z19="Muy Baja",AB19="Catastrófico"),AND(Z19="Baja",AB19="Catastrófico"),AND(Z19="Media",AB19="Catastrófico"),AND(Z19="Alta",AB19="Catastrófico"),AND(Z19="Muy Alta",AB19="Catastrófico")),"Extremo","")))),"")</f>
        <v>Moderado</v>
      </c>
      <c r="AE19" s="61" t="s">
        <v>149</v>
      </c>
      <c r="AF19" s="67"/>
      <c r="AG19" s="68"/>
      <c r="AH19" s="69"/>
      <c r="AI19" s="69"/>
      <c r="AJ19" s="67"/>
      <c r="AK19" s="68"/>
    </row>
    <row r="20" spans="1:37" x14ac:dyDescent="0.3">
      <c r="A20" s="475"/>
      <c r="B20" s="476"/>
      <c r="C20" s="567"/>
      <c r="D20" s="567"/>
      <c r="E20" s="568"/>
      <c r="F20" s="476"/>
      <c r="G20" s="474"/>
      <c r="H20" s="473"/>
      <c r="I20" s="470"/>
      <c r="J20" s="479"/>
      <c r="K20" s="470">
        <f>IF(NOT(ISERROR(MATCH(J20,_xlfn.ANCHORARRAY(E23),0))),#REF!&amp;"Por favor no seleccionar los criterios de impacto",J20)</f>
        <v>0</v>
      </c>
      <c r="L20" s="473"/>
      <c r="M20" s="470"/>
      <c r="N20" s="482"/>
      <c r="O20" s="57">
        <v>2</v>
      </c>
      <c r="P20" s="58"/>
      <c r="Q20" s="73"/>
      <c r="R20" s="60" t="str">
        <f t="shared" si="0"/>
        <v/>
      </c>
      <c r="S20" s="61"/>
      <c r="T20" s="61"/>
      <c r="U20" s="62" t="str">
        <f t="shared" ref="U20" si="9">IF(AND(S20="Preventivo",T20="Automático"),"50%",IF(AND(S20="Preventivo",T20="Manual"),"40%",IF(AND(S20="Detectivo",T20="Automático"),"40%",IF(AND(S20="Detectivo",T20="Manual"),"30%",IF(AND(S20="Correctivo",T20="Automático"),"35%",IF(AND(S20="Correctivo",T20="Manual"),"25%",""))))))</f>
        <v/>
      </c>
      <c r="V20" s="61"/>
      <c r="W20" s="61"/>
      <c r="X20" s="61"/>
      <c r="Y20" s="203" t="str">
        <f>IFERROR(IF(AND(R19="Probabilidad",R20="Probabilidad"),(AA19-(+AA19*U20)),IF(R20="Probabilidad",(I19-(+I19*U20)),IF(R20="Impacto",AA19,""))),"")</f>
        <v/>
      </c>
      <c r="Z20" s="64" t="str">
        <f t="shared" si="2"/>
        <v/>
      </c>
      <c r="AA20" s="62" t="str">
        <f t="shared" ref="AA20" si="10">+Y20</f>
        <v/>
      </c>
      <c r="AB20" s="64" t="str">
        <f t="shared" si="4"/>
        <v/>
      </c>
      <c r="AC20" s="62" t="str">
        <f>IFERROR(IF(AND(R19="Impacto",R20="Impacto"),(AC17-(+AC17*U20)),IF(R20="Impacto",($M$18-(+$M$18*U20)),IF(R20="Probabilidad",AC17,""))),"")</f>
        <v/>
      </c>
      <c r="AD20" s="65" t="str">
        <f t="shared" ref="AD20" si="11">IFERROR(IF(OR(AND(Z20="Muy Baja",AB20="Leve"),AND(Z20="Muy Baja",AB20="Menor"),AND(Z20="Baja",AB20="Leve")),"Bajo",IF(OR(AND(Z20="Muy baja",AB20="Moderado"),AND(Z20="Baja",AB20="Menor"),AND(Z20="Baja",AB20="Moderado"),AND(Z20="Media",AB20="Leve"),AND(Z20="Media",AB20="Menor"),AND(Z20="Media",AB20="Moderado"),AND(Z20="Alta",AB20="Leve"),AND(Z20="Alta",AB20="Menor")),"Moderado",IF(OR(AND(Z20="Muy Baja",AB20="Mayor"),AND(Z20="Baja",AB20="Mayor"),AND(Z20="Media",AB20="Mayor"),AND(Z20="Alta",AB20="Moderado"),AND(Z20="Alta",AB20="Mayor"),AND(Z20="Muy Alta",AB20="Leve"),AND(Z20="Muy Alta",AB20="Menor"),AND(Z20="Muy Alta",AB20="Moderado"),AND(Z20="Muy Alta",AB20="Mayor")),"Alto",IF(OR(AND(Z20="Muy Baja",AB20="Catastrófico"),AND(Z20="Baja",AB20="Catastrófico"),AND(Z20="Media",AB20="Catastrófico"),AND(Z20="Alta",AB20="Catastrófico"),AND(Z20="Muy Alta",AB20="Catastrófico")),"Extremo","")))),"")</f>
        <v/>
      </c>
      <c r="AE20" s="61"/>
      <c r="AF20" s="67"/>
      <c r="AG20" s="68"/>
      <c r="AH20" s="69"/>
      <c r="AI20" s="69"/>
      <c r="AJ20" s="67"/>
      <c r="AK20" s="68"/>
    </row>
    <row r="21" spans="1:37" ht="227.25" customHeight="1" x14ac:dyDescent="0.3">
      <c r="A21" s="475">
        <v>4</v>
      </c>
      <c r="B21" s="476" t="s">
        <v>89</v>
      </c>
      <c r="C21" s="567" t="s">
        <v>1340</v>
      </c>
      <c r="D21" s="567" t="s">
        <v>1341</v>
      </c>
      <c r="E21" s="568" t="s">
        <v>1342</v>
      </c>
      <c r="F21" s="476" t="s">
        <v>59</v>
      </c>
      <c r="G21" s="474" t="s">
        <v>1325</v>
      </c>
      <c r="H21" s="480" t="str">
        <f>IF(G21&lt;=0,"",IF(G21&lt;=2,"Muy Baja",IF(G21&lt;=24,"Baja",IF(G21&lt;=500,"Media",IF(G21&lt;=5000,"Alta","Muy Alta")))))</f>
        <v>Muy Alta</v>
      </c>
      <c r="I21" s="472">
        <f>IF(H21="","",IF(H21="Muy Baja",0.2,IF(H21="Baja",0.4,IF(H21="Media",0.6,IF(H21="Alta",0.8,IF(H21="Muy Alta",1,))))))</f>
        <v>1</v>
      </c>
      <c r="J21" s="479" t="s">
        <v>60</v>
      </c>
      <c r="K21" s="472" t="str">
        <f>IF(NOT(ISERROR(MATCH(J21,'[30]Tabla Impacto'!$B$221:$B$223,0))),'[30]Tabla Impacto'!$F$223&amp;"Por favor no seleccionar los criterios de impacto(Afectación Económica o presupuestal y Pérdida Reputacional)",J21)</f>
        <v xml:space="preserve">     El riesgo afecta la imagen de alguna área de la organización</v>
      </c>
      <c r="L21" s="480" t="str">
        <f>IF(OR(K21='[30]Tabla Impacto'!$C$11,K21='[30]Tabla Impacto'!$D$11),"Leve",IF(OR(K21='[30]Tabla Impacto'!$C$12,K21='[30]Tabla Impacto'!$D$12),"Menor",IF(OR(K21='[30]Tabla Impacto'!$C$13,K21='[30]Tabla Impacto'!$D$13),"Moderado",IF(OR(K21='[30]Tabla Impacto'!$C$14,K21='[30]Tabla Impacto'!$D$14),"Mayor",IF(OR(K21='[30]Tabla Impacto'!$C$15,K21='[30]Tabla Impacto'!$D$15),"Catastrófico","")))))</f>
        <v>Leve</v>
      </c>
      <c r="M21" s="472">
        <f>IF(L21="","",IF(L21="Leve",0.2,IF(L21="Menor",0.4,IF(L21="Moderado",0.6,IF(L21="Mayor",0.8,IF(L21="Catastrófico",1,))))))</f>
        <v>0.2</v>
      </c>
      <c r="N21" s="481" t="str">
        <f>IF(OR(AND(H21="Muy Baja",L21="Leve"),AND(H21="Muy Baja",L21="Menor"),AND(H21="Baja",L21="Leve")),"Bajo",IF(OR(AND(H21="Muy baja",L21="Moderado"),AND(H21="Baja",L21="Menor"),AND(H21="Baja",L21="Moderado"),AND(H21="Media",L21="Leve"),AND(H21="Media",L21="Menor"),AND(H21="Media",L21="Moderado"),AND(H21="Alta",L21="Leve"),AND(H21="Alta",L21="Menor")),"Moderado",IF(OR(AND(H21="Muy Baja",L21="Mayor"),AND(H21="Baja",L21="Mayor"),AND(H21="Media",L21="Mayor"),AND(H21="Alta",L21="Moderado"),AND(H21="Alta",L21="Mayor"),AND(H21="Muy Alta",L21="Leve"),AND(H21="Muy Alta",L21="Menor"),AND(H21="Muy Alta",L21="Moderado"),AND(H21="Muy Alta",L21="Mayor")),"Alto",IF(OR(AND(H21="Muy Baja",L21="Catastrófico"),AND(H21="Baja",L21="Catastrófico"),AND(H21="Media",L21="Catastrófico"),AND(H21="Alta",L21="Catastrófico"),AND(H21="Muy Alta",L21="Catastrófico")),"Extremo",""))))</f>
        <v>Alto</v>
      </c>
      <c r="O21" s="71">
        <v>1</v>
      </c>
      <c r="P21" s="58" t="s">
        <v>1343</v>
      </c>
      <c r="Q21" s="233" t="s">
        <v>1344</v>
      </c>
      <c r="R21" s="60" t="str">
        <f t="shared" si="0"/>
        <v>Probabilidad</v>
      </c>
      <c r="S21" s="61" t="s">
        <v>63</v>
      </c>
      <c r="T21" s="61" t="s">
        <v>64</v>
      </c>
      <c r="U21" s="62" t="str">
        <f>IF(AND(S21="Preventivo",T21="Automático"),"50%",IF(AND(S21="Preventivo",T21="Manual"),"40%",IF(AND(S21="Detectivo",T21="Automático"),"40%",IF(AND(S21="Detectivo",T21="Manual"),"30%",IF(AND(S21="Correctivo",T21="Automático"),"35%",IF(AND(S21="Correctivo",T21="Manual"),"25%",""))))))</f>
        <v>40%</v>
      </c>
      <c r="V21" s="61" t="s">
        <v>95</v>
      </c>
      <c r="W21" s="61" t="s">
        <v>66</v>
      </c>
      <c r="X21" s="61" t="s">
        <v>67</v>
      </c>
      <c r="Y21" s="105">
        <f>IFERROR(IF(R21="Probabilidad",(I21-(+I21*U21)),IF(R21="Impacto",I21,"")),"")</f>
        <v>0.6</v>
      </c>
      <c r="Z21" s="64" t="str">
        <f>IFERROR(IF(Y21="","",IF(Y21&lt;=0.2,"Muy Baja",IF(Y21&lt;=0.4,"Baja",IF(Y21&lt;=0.6,"Media",IF(Y21&lt;=0.8,"Alta","Muy Alta"))))),"")</f>
        <v>Media</v>
      </c>
      <c r="AA21" s="62">
        <f>+Y21</f>
        <v>0.6</v>
      </c>
      <c r="AB21" s="64" t="str">
        <f>IFERROR(IF(AC21="","",IF(AC21&lt;=0.2,"Leve",IF(AC21&lt;=0.4,"Menor",IF(AC21&lt;=0.6,"Moderado",IF(AC21&lt;=0.8,"Mayor","Catastrófico"))))),"")</f>
        <v>Leve</v>
      </c>
      <c r="AC21" s="62">
        <f>IFERROR(IF(R21="Impacto",(M21-(+M21*U21)),IF(R21="Probabilidad",M21,"")),"")</f>
        <v>0.2</v>
      </c>
      <c r="AD21" s="65" t="str">
        <f>IFERROR(IF(OR(AND(Z21="Muy Baja",AB21="Leve"),AND(Z21="Muy Baja",AB21="Menor"),AND(Z21="Baja",AB21="Leve")),"Bajo",IF(OR(AND(Z21="Muy baja",AB21="Moderado"),AND(Z21="Baja",AB21="Menor"),AND(Z21="Baja",AB21="Moderado"),AND(Z21="Media",AB21="Leve"),AND(Z21="Media",AB21="Menor"),AND(Z21="Media",AB21="Moderado"),AND(Z21="Alta",AB21="Leve"),AND(Z21="Alta",AB21="Menor")),"Moderado",IF(OR(AND(Z21="Muy Baja",AB21="Mayor"),AND(Z21="Baja",AB21="Mayor"),AND(Z21="Media",AB21="Mayor"),AND(Z21="Alta",AB21="Moderado"),AND(Z21="Alta",AB21="Mayor"),AND(Z21="Muy Alta",AB21="Leve"),AND(Z21="Muy Alta",AB21="Menor"),AND(Z21="Muy Alta",AB21="Moderado"),AND(Z21="Muy Alta",AB21="Mayor")),"Alto",IF(OR(AND(Z21="Muy Baja",AB21="Catastrófico"),AND(Z21="Baja",AB21="Catastrófico"),AND(Z21="Media",AB21="Catastrófico"),AND(Z21="Alta",AB21="Catastrófico"),AND(Z21="Muy Alta",AB21="Catastrófico")),"Extremo","")))),"")</f>
        <v>Moderado</v>
      </c>
      <c r="AE21" s="61"/>
      <c r="AF21" s="488"/>
      <c r="AG21" s="488"/>
      <c r="AH21" s="490"/>
      <c r="AI21" s="490"/>
      <c r="AJ21" s="490"/>
      <c r="AK21" s="492"/>
    </row>
    <row r="22" spans="1:37" x14ac:dyDescent="0.3">
      <c r="A22" s="475"/>
      <c r="B22" s="476"/>
      <c r="C22" s="567"/>
      <c r="D22" s="567"/>
      <c r="E22" s="568"/>
      <c r="F22" s="476"/>
      <c r="G22" s="474"/>
      <c r="H22" s="473"/>
      <c r="I22" s="470"/>
      <c r="J22" s="479"/>
      <c r="K22" s="470">
        <f>IF(NOT(ISERROR(MATCH(J22,_xlfn.ANCHORARRAY(E25),0))),#REF!&amp;"Por favor no seleccionar los criterios de impacto",J22)</f>
        <v>0</v>
      </c>
      <c r="L22" s="473"/>
      <c r="M22" s="470"/>
      <c r="N22" s="482"/>
      <c r="O22" s="57">
        <v>2</v>
      </c>
      <c r="P22" s="58"/>
      <c r="Q22" s="73"/>
      <c r="R22" s="75" t="str">
        <f t="shared" si="0"/>
        <v/>
      </c>
      <c r="S22" s="61"/>
      <c r="T22" s="61"/>
      <c r="U22" s="62" t="str">
        <f t="shared" ref="U22" si="12">IF(AND(S22="Preventivo",T22="Automático"),"50%",IF(AND(S22="Preventivo",T22="Manual"),"40%",IF(AND(S22="Detectivo",T22="Automático"),"40%",IF(AND(S22="Detectivo",T22="Manual"),"30%",IF(AND(S22="Correctivo",T22="Automático"),"35%",IF(AND(S22="Correctivo",T22="Manual"),"25%",""))))))</f>
        <v/>
      </c>
      <c r="V22" s="61"/>
      <c r="W22" s="61"/>
      <c r="X22" s="61"/>
      <c r="Y22" s="105" t="str">
        <f>IFERROR(IF(AND(R21="Probabilidad",R22="Probabilidad"),(AA21-(+AA21*U22)),IF(R22="Probabilidad",(I21-(+I21*U22)),IF(R22="Impacto",AA21,""))),"")</f>
        <v/>
      </c>
      <c r="Z22" s="64" t="str">
        <f t="shared" si="2"/>
        <v/>
      </c>
      <c r="AA22" s="62" t="str">
        <f t="shared" ref="AA22" si="13">+Y22</f>
        <v/>
      </c>
      <c r="AB22" s="64" t="str">
        <f t="shared" si="4"/>
        <v/>
      </c>
      <c r="AC22" s="62" t="str">
        <f>IFERROR(IF(AND(R21="Impacto",R22="Impacto"),(AC19-(+AC19*U22)),IF(R22="Impacto",($M$20-(+$M$20*U22)),IF(R22="Probabilidad",AC19,""))),"")</f>
        <v/>
      </c>
      <c r="AD22" s="65" t="str">
        <f t="shared" ref="AD22" si="14">IFERROR(IF(OR(AND(Z22="Muy Baja",AB22="Leve"),AND(Z22="Muy Baja",AB22="Menor"),AND(Z22="Baja",AB22="Leve")),"Bajo",IF(OR(AND(Z22="Muy baja",AB22="Moderado"),AND(Z22="Baja",AB22="Menor"),AND(Z22="Baja",AB22="Moderado"),AND(Z22="Media",AB22="Leve"),AND(Z22="Media",AB22="Menor"),AND(Z22="Media",AB22="Moderado"),AND(Z22="Alta",AB22="Leve"),AND(Z22="Alta",AB22="Menor")),"Moderado",IF(OR(AND(Z22="Muy Baja",AB22="Mayor"),AND(Z22="Baja",AB22="Mayor"),AND(Z22="Media",AB22="Mayor"),AND(Z22="Alta",AB22="Moderado"),AND(Z22="Alta",AB22="Mayor"),AND(Z22="Muy Alta",AB22="Leve"),AND(Z22="Muy Alta",AB22="Menor"),AND(Z22="Muy Alta",AB22="Moderado"),AND(Z22="Muy Alta",AB22="Mayor")),"Alto",IF(OR(AND(Z22="Muy Baja",AB22="Catastrófico"),AND(Z22="Baja",AB22="Catastrófico"),AND(Z22="Media",AB22="Catastrófico"),AND(Z22="Alta",AB22="Catastrófico"),AND(Z22="Muy Alta",AB22="Catastrófico")),"Extremo","")))),"")</f>
        <v/>
      </c>
      <c r="AE22" s="61"/>
      <c r="AF22" s="489"/>
      <c r="AG22" s="489"/>
      <c r="AH22" s="491"/>
      <c r="AI22" s="491"/>
      <c r="AJ22" s="491"/>
      <c r="AK22" s="493"/>
    </row>
    <row r="23" spans="1:37" ht="243.75" customHeight="1" x14ac:dyDescent="0.3">
      <c r="A23" s="475">
        <v>5</v>
      </c>
      <c r="B23" s="476" t="s">
        <v>89</v>
      </c>
      <c r="C23" s="567" t="s">
        <v>1345</v>
      </c>
      <c r="D23" s="567" t="s">
        <v>1346</v>
      </c>
      <c r="E23" s="568" t="s">
        <v>1347</v>
      </c>
      <c r="F23" s="476" t="s">
        <v>59</v>
      </c>
      <c r="G23" s="474" t="s">
        <v>1325</v>
      </c>
      <c r="H23" s="473" t="str">
        <f>IF(G23&lt;=0,"",IF(G23&lt;=2,"Muy Baja",IF(G23&lt;=24,"Baja",IF(G23&lt;=500,"Media",IF(G23&lt;=5000,"Alta","Muy Alta")))))</f>
        <v>Muy Alta</v>
      </c>
      <c r="I23" s="470">
        <f>IF(H23="","",IF(H23="Muy Baja",0.2,IF(H23="Baja",0.4,IF(H23="Media",0.6,IF(H23="Alta",0.8,IF(H23="Muy Alta",1,))))))</f>
        <v>1</v>
      </c>
      <c r="J23" s="479" t="s">
        <v>60</v>
      </c>
      <c r="K23" s="472" t="str">
        <f>IF(NOT(ISERROR(MATCH(J23,'[30]Tabla Impacto'!$B$221:$B$223,0))),'[30]Tabla Impacto'!$F$223&amp;"Por favor no seleccionar los criterios de impacto(Afectación Económica o presupuestal y Pérdida Reputacional)",J23)</f>
        <v xml:space="preserve">     El riesgo afecta la imagen de alguna área de la organización</v>
      </c>
      <c r="L23" s="473" t="str">
        <f>IF(OR(K23='[30]Tabla Impacto'!$C$11,K23='[30]Tabla Impacto'!$D$11),"Leve",IF(OR(K23='[30]Tabla Impacto'!$C$12,K23='[30]Tabla Impacto'!$D$12),"Menor",IF(OR(K23='[30]Tabla Impacto'!$C$13,K23='[30]Tabla Impacto'!$D$13),"Moderado",IF(OR(K23='[30]Tabla Impacto'!$C$14,K23='[30]Tabla Impacto'!$D$14),"Mayor",IF(OR(K23='[30]Tabla Impacto'!$C$15,K23='[30]Tabla Impacto'!$D$15),"Catastrófico","")))))</f>
        <v>Leve</v>
      </c>
      <c r="M23" s="470">
        <f>IF(L23="","",IF(L23="Leve",0.2,IF(L23="Menor",0.4,IF(L23="Moderado",0.6,IF(L23="Mayor",0.8,IF(L23="Catastrófico",1,))))))</f>
        <v>0.2</v>
      </c>
      <c r="N23" s="482" t="str">
        <f>IF(OR(AND(H23="Muy Baja",L23="Leve"),AND(H23="Muy Baja",L23="Menor"),AND(H23="Baja",L23="Leve")),"Bajo",IF(OR(AND(H23="Muy baja",L23="Moderado"),AND(H23="Baja",L23="Menor"),AND(H23="Baja",L23="Moderado"),AND(H23="Media",L23="Leve"),AND(H23="Media",L23="Menor"),AND(H23="Media",L23="Moderado"),AND(H23="Alta",L23="Leve"),AND(H23="Alta",L23="Menor")),"Moderado",IF(OR(AND(H23="Muy Baja",L23="Mayor"),AND(H23="Baja",L23="Mayor"),AND(H23="Media",L23="Mayor"),AND(H23="Alta",L23="Moderado"),AND(H23="Alta",L23="Mayor"),AND(H23="Muy Alta",L23="Leve"),AND(H23="Muy Alta",L23="Menor"),AND(H23="Muy Alta",L23="Moderado"),AND(H23="Muy Alta",L23="Mayor")),"Alto",IF(OR(AND(H23="Muy Baja",L23="Catastrófico"),AND(H23="Baja",L23="Catastrófico"),AND(H23="Media",L23="Catastrófico"),AND(H23="Alta",L23="Catastrófico"),AND(H23="Muy Alta",L23="Catastrófico")),"Extremo",""))))</f>
        <v>Alto</v>
      </c>
      <c r="O23" s="57">
        <v>1</v>
      </c>
      <c r="P23" s="58" t="s">
        <v>1326</v>
      </c>
      <c r="Q23" s="126" t="s">
        <v>1327</v>
      </c>
      <c r="R23" s="60" t="str">
        <f t="shared" si="0"/>
        <v>Probabilidad</v>
      </c>
      <c r="S23" s="61" t="s">
        <v>63</v>
      </c>
      <c r="T23" s="61" t="s">
        <v>64</v>
      </c>
      <c r="U23" s="62" t="str">
        <f>IF(AND(S23="Preventivo",T23="Automático"),"50%",IF(AND(S23="Preventivo",T23="Manual"),"40%",IF(AND(S23="Detectivo",T23="Automático"),"40%",IF(AND(S23="Detectivo",T23="Manual"),"30%",IF(AND(S23="Correctivo",T23="Automático"),"35%",IF(AND(S23="Correctivo",T23="Manual"),"25%",""))))))</f>
        <v>40%</v>
      </c>
      <c r="V23" s="61" t="s">
        <v>65</v>
      </c>
      <c r="W23" s="61" t="s">
        <v>66</v>
      </c>
      <c r="X23" s="61" t="s">
        <v>67</v>
      </c>
      <c r="Y23" s="105">
        <f>IFERROR(IF(R23="Probabilidad",(I23-(+I23*U23)),IF(R23="Impacto",I23,"")),"")</f>
        <v>0.6</v>
      </c>
      <c r="Z23" s="64" t="str">
        <f>IFERROR(IF(Y23="","",IF(Y23&lt;=0.2,"Muy Baja",IF(Y23&lt;=0.4,"Baja",IF(Y23&lt;=0.6,"Media",IF(Y23&lt;=0.8,"Alta","Muy Alta"))))),"")</f>
        <v>Media</v>
      </c>
      <c r="AA23" s="62">
        <f>+Y23</f>
        <v>0.6</v>
      </c>
      <c r="AB23" s="64" t="str">
        <f>IFERROR(IF(AC23="","",IF(AC23&lt;=0.2,"Leve",IF(AC23&lt;=0.4,"Menor",IF(AC23&lt;=0.6,"Moderado",IF(AC23&lt;=0.8,"Mayor","Catastrófico"))))),"")</f>
        <v>Leve</v>
      </c>
      <c r="AC23" s="62">
        <f>IFERROR(IF(R23="Impacto",(M23-(+M23*U23)),IF(R23="Probabilidad",M23,"")),"")</f>
        <v>0.2</v>
      </c>
      <c r="AD23" s="65" t="str">
        <f>IFERROR(IF(OR(AND(Z23="Muy Baja",AB23="Leve"),AND(Z23="Muy Baja",AB23="Menor"),AND(Z23="Baja",AB23="Leve")),"Bajo",IF(OR(AND(Z23="Muy baja",AB23="Moderado"),AND(Z23="Baja",AB23="Menor"),AND(Z23="Baja",AB23="Moderado"),AND(Z23="Media",AB23="Leve"),AND(Z23="Media",AB23="Menor"),AND(Z23="Media",AB23="Moderado"),AND(Z23="Alta",AB23="Leve"),AND(Z23="Alta",AB23="Menor")),"Moderado",IF(OR(AND(Z23="Muy Baja",AB23="Mayor"),AND(Z23="Baja",AB23="Mayor"),AND(Z23="Media",AB23="Mayor"),AND(Z23="Alta",AB23="Moderado"),AND(Z23="Alta",AB23="Mayor"),AND(Z23="Muy Alta",AB23="Leve"),AND(Z23="Muy Alta",AB23="Menor"),AND(Z23="Muy Alta",AB23="Moderado"),AND(Z23="Muy Alta",AB23="Mayor")),"Alto",IF(OR(AND(Z23="Muy Baja",AB23="Catastrófico"),AND(Z23="Baja",AB23="Catastrófico"),AND(Z23="Media",AB23="Catastrófico"),AND(Z23="Alta",AB23="Catastrófico"),AND(Z23="Muy Alta",AB23="Catastrófico")),"Extremo","")))),"")</f>
        <v>Moderado</v>
      </c>
      <c r="AE23" s="61"/>
      <c r="AF23" s="67"/>
      <c r="AG23" s="68"/>
      <c r="AH23" s="69"/>
      <c r="AI23" s="69"/>
      <c r="AJ23" s="67"/>
      <c r="AK23" s="68"/>
    </row>
    <row r="24" spans="1:37" x14ac:dyDescent="0.3">
      <c r="A24" s="475"/>
      <c r="B24" s="476"/>
      <c r="C24" s="567"/>
      <c r="D24" s="567"/>
      <c r="E24" s="568"/>
      <c r="F24" s="476"/>
      <c r="G24" s="474"/>
      <c r="H24" s="473"/>
      <c r="I24" s="470"/>
      <c r="J24" s="479"/>
      <c r="K24" s="470">
        <f>IF(NOT(ISERROR(MATCH(J24,_xlfn.ANCHORARRAY(#REF!),0))),#REF!&amp;"Por favor no seleccionar los criterios de impacto",J24)</f>
        <v>0</v>
      </c>
      <c r="L24" s="473"/>
      <c r="M24" s="470"/>
      <c r="N24" s="482"/>
      <c r="O24" s="57">
        <v>2</v>
      </c>
      <c r="P24" s="73"/>
      <c r="Q24" s="73"/>
      <c r="R24" s="75" t="str">
        <f t="shared" si="0"/>
        <v/>
      </c>
      <c r="S24" s="76"/>
      <c r="T24" s="76"/>
      <c r="U24" s="77" t="str">
        <f t="shared" ref="U24" si="15">IF(AND(S24="Preventivo",T24="Automático"),"50%",IF(AND(S24="Preventivo",T24="Manual"),"40%",IF(AND(S24="Detectivo",T24="Automático"),"40%",IF(AND(S24="Detectivo",T24="Manual"),"30%",IF(AND(S24="Correctivo",T24="Automático"),"35%",IF(AND(S24="Correctivo",T24="Manual"),"25%",""))))))</f>
        <v/>
      </c>
      <c r="V24" s="76"/>
      <c r="W24" s="76"/>
      <c r="X24" s="76"/>
      <c r="Y24" s="114" t="str">
        <f>IFERROR(IF(AND(R23="Probabilidad",R24="Probabilidad"),(AA23-(+AA23*U24)),IF(R24="Probabilidad",(I23-(+I23*U24)),IF(R24="Impacto",AA23,""))),"")</f>
        <v/>
      </c>
      <c r="Z24" s="79" t="str">
        <f t="shared" si="2"/>
        <v/>
      </c>
      <c r="AA24" s="77" t="str">
        <f t="shared" ref="AA24" si="16">+Y24</f>
        <v/>
      </c>
      <c r="AB24" s="79" t="str">
        <f t="shared" si="4"/>
        <v/>
      </c>
      <c r="AC24" s="77" t="str">
        <f>IFERROR(IF(AND(R23="Impacto",R24="Impacto"),(AC21-(+AC21*U24)),IF(R24="Impacto",($M$22-(+$M$22*U24)),IF(R24="Probabilidad",AC21,""))),"")</f>
        <v/>
      </c>
      <c r="AD24" s="80" t="str">
        <f t="shared" ref="AD24" si="17">IFERROR(IF(OR(AND(Z24="Muy Baja",AB24="Leve"),AND(Z24="Muy Baja",AB24="Menor"),AND(Z24="Baja",AB24="Leve")),"Bajo",IF(OR(AND(Z24="Muy baja",AB24="Moderado"),AND(Z24="Baja",AB24="Menor"),AND(Z24="Baja",AB24="Moderado"),AND(Z24="Media",AB24="Leve"),AND(Z24="Media",AB24="Menor"),AND(Z24="Media",AB24="Moderado"),AND(Z24="Alta",AB24="Leve"),AND(Z24="Alta",AB24="Menor")),"Moderado",IF(OR(AND(Z24="Muy Baja",AB24="Mayor"),AND(Z24="Baja",AB24="Mayor"),AND(Z24="Media",AB24="Mayor"),AND(Z24="Alta",AB24="Moderado"),AND(Z24="Alta",AB24="Mayor"),AND(Z24="Muy Alta",AB24="Leve"),AND(Z24="Muy Alta",AB24="Menor"),AND(Z24="Muy Alta",AB24="Moderado"),AND(Z24="Muy Alta",AB24="Mayor")),"Alto",IF(OR(AND(Z24="Muy Baja",AB24="Catastrófico"),AND(Z24="Baja",AB24="Catastrófico"),AND(Z24="Media",AB24="Catastrófico"),AND(Z24="Alta",AB24="Catastrófico"),AND(Z24="Muy Alta",AB24="Catastrófico")),"Extremo","")))),"")</f>
        <v/>
      </c>
      <c r="AE24" s="76"/>
      <c r="AF24" s="67"/>
      <c r="AG24" s="68"/>
      <c r="AH24" s="69"/>
      <c r="AI24" s="69"/>
      <c r="AJ24" s="67"/>
      <c r="AK24" s="68"/>
    </row>
    <row r="25" spans="1:37" ht="198" customHeight="1" x14ac:dyDescent="0.3">
      <c r="A25" s="565">
        <v>6</v>
      </c>
      <c r="B25" s="476" t="s">
        <v>55</v>
      </c>
      <c r="C25" s="476" t="s">
        <v>1348</v>
      </c>
      <c r="D25" s="476" t="s">
        <v>1349</v>
      </c>
      <c r="E25" s="532" t="s">
        <v>1350</v>
      </c>
      <c r="F25" s="476" t="s">
        <v>59</v>
      </c>
      <c r="G25" s="474" t="s">
        <v>1325</v>
      </c>
      <c r="H25" s="909" t="str">
        <f>IF(G25&lt;=0,"",IF(G25&lt;=2,"Muy Baja",IF(G25&lt;=24,"Baja",IF(G25&lt;=500,"Media",IF(G25&lt;=5000,"Alta","Muy Alta")))))</f>
        <v>Muy Alta</v>
      </c>
      <c r="I25" s="907">
        <f>IF(H25="","",IF(H25="Muy Baja",0.2,IF(H25="Baja",0.4,IF(H25="Media",0.6,IF(H25="Alta",0.8,IF(H25="Muy Alta",1,))))))</f>
        <v>1</v>
      </c>
      <c r="J25" s="479" t="s">
        <v>376</v>
      </c>
      <c r="K25" s="470" t="str">
        <f>IF(NOT(ISERROR(MATCH(J25,'[30]Tabla Impacto'!$B$221:$B$223,0))),'[30]Tabla Impacto'!$F$223&amp;"Por favor no seleccionar los criterios de impacto(Afectación Económica o presupuestal y Pérdida Reputacional)",J25)</f>
        <v xml:space="preserve">     El riesgo afecta la imagen de la entidad internamente, de conocimiento general, nivel interno, de junta dircetiva y accionistas y/o de provedores</v>
      </c>
      <c r="L25" s="909" t="str">
        <f>IF(OR(K25='[30]Tabla Impacto'!$C$11,K25='[30]Tabla Impacto'!$D$11),"Leve",IF(OR(K25='[30]Tabla Impacto'!$C$12,K25='[30]Tabla Impacto'!$D$12),"Menor",IF(OR(K25='[30]Tabla Impacto'!$C$13,K25='[30]Tabla Impacto'!$D$13),"Moderado",IF(OR(K25='[30]Tabla Impacto'!$C$14,K25='[30]Tabla Impacto'!$D$14),"Mayor",IF(OR(K25='[30]Tabla Impacto'!$C$15,K25='[30]Tabla Impacto'!$D$15),"Catastrófico","")))))</f>
        <v>Menor</v>
      </c>
      <c r="M25" s="907">
        <f>IF(L25="","",IF(L25="Leve",0.2,IF(L25="Menor",0.4,IF(L25="Moderado",0.6,IF(L25="Mayor",0.8,IF(L25="Catastrófico",1,))))))</f>
        <v>0.4</v>
      </c>
      <c r="N25" s="908" t="str">
        <f>IF(OR(AND(H25="Muy Baja",L25="Leve"),AND(H25="Muy Baja",L25="Menor"),AND(H25="Baja",L25="Leve")),"Bajo",IF(OR(AND(H25="Muy baja",L25="Moderado"),AND(H25="Baja",L25="Menor"),AND(H25="Baja",L25="Moderado"),AND(H25="Media",L25="Leve"),AND(H25="Media",L25="Menor"),AND(H25="Media",L25="Moderado"),AND(H25="Alta",L25="Leve"),AND(H25="Alta",L25="Menor")),"Moderado",IF(OR(AND(H25="Muy Baja",L25="Mayor"),AND(H25="Baja",L25="Mayor"),AND(H25="Media",L25="Mayor"),AND(H25="Alta",L25="Moderado"),AND(H25="Alta",L25="Mayor"),AND(H25="Muy Alta",L25="Leve"),AND(H25="Muy Alta",L25="Menor"),AND(H25="Muy Alta",L25="Moderado"),AND(H25="Muy Alta",L25="Mayor")),"Alto",IF(OR(AND(H25="Muy Baja",L25="Catastrófico"),AND(H25="Baja",L25="Catastrófico"),AND(H25="Media",L25="Catastrófico"),AND(H25="Alta",L25="Catastrófico"),AND(H25="Muy Alta",L25="Catastrófico")),"Extremo",""))))</f>
        <v>Alto</v>
      </c>
      <c r="O25" s="74">
        <v>1</v>
      </c>
      <c r="P25" s="58" t="s">
        <v>1351</v>
      </c>
      <c r="Q25" s="233" t="s">
        <v>1352</v>
      </c>
      <c r="R25" s="60" t="str">
        <f t="shared" si="0"/>
        <v>Probabilidad</v>
      </c>
      <c r="S25" s="61" t="s">
        <v>63</v>
      </c>
      <c r="T25" s="61" t="s">
        <v>64</v>
      </c>
      <c r="U25" s="62" t="str">
        <f>IF(AND(S25="Preventivo",T25="Automático"),"50%",IF(AND(S25="Preventivo",T25="Manual"),"40%",IF(AND(S25="Detectivo",T25="Automático"),"40%",IF(AND(S25="Detectivo",T25="Manual"),"30%",IF(AND(S25="Correctivo",T25="Automático"),"35%",IF(AND(S25="Correctivo",T25="Manual"),"25%",""))))))</f>
        <v>40%</v>
      </c>
      <c r="V25" s="61" t="s">
        <v>65</v>
      </c>
      <c r="W25" s="61" t="s">
        <v>66</v>
      </c>
      <c r="X25" s="61" t="s">
        <v>67</v>
      </c>
      <c r="Y25" s="105">
        <f>IFERROR(IF(R25="Probabilidad",(I25-(+I25*U25)),IF(R25="Impacto",I25,"")),"")</f>
        <v>0.6</v>
      </c>
      <c r="Z25" s="64" t="str">
        <f>IFERROR(IF(Y25="","",IF(Y25&lt;=0.2,"Muy Baja",IF(Y25&lt;=0.4,"Baja",IF(Y25&lt;=0.6,"Media",IF(Y25&lt;=0.8,"Alta","Muy Alta"))))),"")</f>
        <v>Media</v>
      </c>
      <c r="AA25" s="62">
        <f>+Y25</f>
        <v>0.6</v>
      </c>
      <c r="AB25" s="64" t="str">
        <f>IFERROR(IF(AC25="","",IF(AC25&lt;=0.2,"Leve",IF(AC25&lt;=0.4,"Menor",IF(AC25&lt;=0.6,"Moderado",IF(AC25&lt;=0.8,"Mayor","Catastrófico"))))),"")</f>
        <v>Menor</v>
      </c>
      <c r="AC25" s="62">
        <f>IFERROR(IF(R25="Impacto",(M25-(+M25*U25)),IF(R25="Probabilidad",M25,"")),"")</f>
        <v>0.4</v>
      </c>
      <c r="AD25" s="65" t="str">
        <f>IFERROR(IF(OR(AND(Z25="Muy Baja",AB25="Leve"),AND(Z25="Muy Baja",AB25="Menor"),AND(Z25="Baja",AB25="Leve")),"Bajo",IF(OR(AND(Z25="Muy baja",AB25="Moderado"),AND(Z25="Baja",AB25="Menor"),AND(Z25="Baja",AB25="Moderado"),AND(Z25="Media",AB25="Leve"),AND(Z25="Media",AB25="Menor"),AND(Z25="Media",AB25="Moderado"),AND(Z25="Alta",AB25="Leve"),AND(Z25="Alta",AB25="Menor")),"Moderado",IF(OR(AND(Z25="Muy Baja",AB25="Mayor"),AND(Z25="Baja",AB25="Mayor"),AND(Z25="Media",AB25="Mayor"),AND(Z25="Alta",AB25="Moderado"),AND(Z25="Alta",AB25="Mayor"),AND(Z25="Muy Alta",AB25="Leve"),AND(Z25="Muy Alta",AB25="Menor"),AND(Z25="Muy Alta",AB25="Moderado"),AND(Z25="Muy Alta",AB25="Mayor")),"Alto",IF(OR(AND(Z25="Muy Baja",AB25="Catastrófico"),AND(Z25="Baja",AB25="Catastrófico"),AND(Z25="Media",AB25="Catastrófico"),AND(Z25="Alta",AB25="Catastrófico"),AND(Z25="Muy Alta",AB25="Catastrófico")),"Extremo","")))),"")</f>
        <v>Moderado</v>
      </c>
      <c r="AE25" s="76"/>
      <c r="AF25" s="67"/>
      <c r="AG25" s="68"/>
      <c r="AH25" s="69"/>
      <c r="AI25" s="69"/>
      <c r="AJ25" s="67"/>
      <c r="AK25" s="68"/>
    </row>
    <row r="26" spans="1:37" x14ac:dyDescent="0.3">
      <c r="A26" s="565"/>
      <c r="B26" s="476"/>
      <c r="C26" s="476"/>
      <c r="D26" s="476"/>
      <c r="E26" s="532"/>
      <c r="F26" s="476"/>
      <c r="G26" s="474"/>
      <c r="H26" s="909"/>
      <c r="I26" s="907"/>
      <c r="J26" s="479"/>
      <c r="K26" s="470">
        <f>IF(NOT(ISERROR(MATCH(J26,_xlfn.ANCHORARRAY(#REF!),0))),#REF!&amp;"Por favor no seleccionar los criterios de impacto",J26)</f>
        <v>0</v>
      </c>
      <c r="L26" s="909"/>
      <c r="M26" s="907"/>
      <c r="N26" s="908"/>
      <c r="O26" s="74">
        <v>2</v>
      </c>
      <c r="P26" s="73"/>
      <c r="Q26" s="73"/>
      <c r="R26" s="75" t="str">
        <f t="shared" si="0"/>
        <v/>
      </c>
      <c r="S26" s="76"/>
      <c r="T26" s="76"/>
      <c r="U26" s="77" t="str">
        <f t="shared" ref="U26" si="18">IF(AND(S26="Preventivo",T26="Automático"),"50%",IF(AND(S26="Preventivo",T26="Manual"),"40%",IF(AND(S26="Detectivo",T26="Automático"),"40%",IF(AND(S26="Detectivo",T26="Manual"),"30%",IF(AND(S26="Correctivo",T26="Automático"),"35%",IF(AND(S26="Correctivo",T26="Manual"),"25%",""))))))</f>
        <v/>
      </c>
      <c r="V26" s="76"/>
      <c r="W26" s="76"/>
      <c r="X26" s="76"/>
      <c r="Y26" s="114" t="str">
        <f>IFERROR(IF(AND(R25="Probabilidad",R26="Probabilidad"),(AA25-(+AA25*U26)),IF(R26="Probabilidad",(I25-(+I25*U26)),IF(R26="Impacto",AA25,""))),"")</f>
        <v/>
      </c>
      <c r="Z26" s="79" t="str">
        <f t="shared" si="2"/>
        <v/>
      </c>
      <c r="AA26" s="77" t="str">
        <f t="shared" ref="AA26" si="19">+Y26</f>
        <v/>
      </c>
      <c r="AB26" s="79" t="str">
        <f t="shared" si="4"/>
        <v/>
      </c>
      <c r="AC26" s="77" t="str">
        <f>IFERROR(IF(AND(R25="Impacto",R26="Impacto"),(AC23-(+AC23*U26)),IF(R26="Impacto",($M$24-(+$M$24*U26)),IF(R26="Probabilidad",AC23,""))),"")</f>
        <v/>
      </c>
      <c r="AD26" s="80" t="str">
        <f t="shared" ref="AD26" si="20">IFERROR(IF(OR(AND(Z26="Muy Baja",AB26="Leve"),AND(Z26="Muy Baja",AB26="Menor"),AND(Z26="Baja",AB26="Leve")),"Bajo",IF(OR(AND(Z26="Muy baja",AB26="Moderado"),AND(Z26="Baja",AB26="Menor"),AND(Z26="Baja",AB26="Moderado"),AND(Z26="Media",AB26="Leve"),AND(Z26="Media",AB26="Menor"),AND(Z26="Media",AB26="Moderado"),AND(Z26="Alta",AB26="Leve"),AND(Z26="Alta",AB26="Menor")),"Moderado",IF(OR(AND(Z26="Muy Baja",AB26="Mayor"),AND(Z26="Baja",AB26="Mayor"),AND(Z26="Media",AB26="Mayor"),AND(Z26="Alta",AB26="Moderado"),AND(Z26="Alta",AB26="Mayor"),AND(Z26="Muy Alta",AB26="Leve"),AND(Z26="Muy Alta",AB26="Menor"),AND(Z26="Muy Alta",AB26="Moderado"),AND(Z26="Muy Alta",AB26="Mayor")),"Alto",IF(OR(AND(Z26="Muy Baja",AB26="Catastrófico"),AND(Z26="Baja",AB26="Catastrófico"),AND(Z26="Media",AB26="Catastrófico"),AND(Z26="Alta",AB26="Catastrófico"),AND(Z26="Muy Alta",AB26="Catastrófico")),"Extremo","")))),"")</f>
        <v/>
      </c>
      <c r="AE26" s="76"/>
      <c r="AF26" s="67"/>
      <c r="AG26" s="68"/>
      <c r="AH26" s="69"/>
      <c r="AI26" s="69"/>
      <c r="AJ26" s="67"/>
      <c r="AK26" s="68"/>
    </row>
    <row r="27" spans="1:37" x14ac:dyDescent="0.3">
      <c r="A27" s="81"/>
      <c r="B27" s="880" t="s">
        <v>225</v>
      </c>
      <c r="C27" s="881"/>
      <c r="D27" s="881"/>
      <c r="E27" s="881"/>
      <c r="F27" s="881"/>
      <c r="G27" s="881"/>
      <c r="H27" s="881"/>
      <c r="I27" s="881"/>
      <c r="J27" s="881"/>
      <c r="K27" s="881"/>
      <c r="L27" s="881"/>
      <c r="M27" s="881"/>
      <c r="N27" s="881"/>
      <c r="O27" s="881"/>
      <c r="P27" s="881"/>
      <c r="Q27" s="881"/>
      <c r="R27" s="881"/>
      <c r="S27" s="881"/>
      <c r="T27" s="881"/>
      <c r="U27" s="881"/>
      <c r="V27" s="881"/>
      <c r="W27" s="881"/>
      <c r="X27" s="881"/>
      <c r="Y27" s="881"/>
      <c r="Z27" s="881"/>
      <c r="AA27" s="881"/>
      <c r="AB27" s="881"/>
      <c r="AC27" s="881"/>
      <c r="AD27" s="881"/>
      <c r="AE27" s="881"/>
      <c r="AF27" s="881"/>
      <c r="AG27" s="881"/>
      <c r="AH27" s="881"/>
      <c r="AI27" s="881"/>
      <c r="AJ27" s="881"/>
      <c r="AK27" s="882"/>
    </row>
    <row r="28" spans="1:37" x14ac:dyDescent="0.3">
      <c r="A28" s="82"/>
      <c r="B28" s="82"/>
      <c r="C28" s="82"/>
      <c r="D28" s="82"/>
      <c r="E28" s="83"/>
      <c r="F28" s="84"/>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row>
    <row r="29" spans="1:37" x14ac:dyDescent="0.3">
      <c r="A29" s="83"/>
      <c r="B29" s="115" t="s">
        <v>133</v>
      </c>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row>
    <row r="30" spans="1:37" x14ac:dyDescent="0.3">
      <c r="A30" s="82"/>
      <c r="B30" s="82"/>
      <c r="C30" s="82"/>
      <c r="D30" s="82"/>
      <c r="E30" s="83"/>
      <c r="F30" s="84"/>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row>
    <row r="31" spans="1:37" x14ac:dyDescent="0.3">
      <c r="A31" s="82"/>
      <c r="B31" s="82"/>
      <c r="C31" s="82"/>
      <c r="D31" s="82"/>
      <c r="E31" s="83"/>
      <c r="F31" s="84"/>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row>
    <row r="32" spans="1:37" x14ac:dyDescent="0.3">
      <c r="A32" s="82"/>
      <c r="B32" s="82"/>
      <c r="C32" s="82"/>
      <c r="D32" s="82"/>
      <c r="E32" s="83"/>
      <c r="F32" s="84"/>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row>
    <row r="33" spans="1:37" x14ac:dyDescent="0.3">
      <c r="A33" s="82"/>
      <c r="B33" s="82"/>
      <c r="C33" s="82"/>
      <c r="D33" s="82"/>
      <c r="E33" s="83"/>
      <c r="F33" s="84"/>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row>
    <row r="34" spans="1:37" x14ac:dyDescent="0.3">
      <c r="A34" s="82"/>
      <c r="B34" s="82"/>
      <c r="C34" s="82"/>
      <c r="D34" s="82"/>
      <c r="E34" s="83"/>
      <c r="F34" s="84"/>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row>
    <row r="35" spans="1:37" x14ac:dyDescent="0.3">
      <c r="A35" s="82"/>
      <c r="B35" s="82"/>
      <c r="C35" s="86" t="s">
        <v>226</v>
      </c>
      <c r="D35" s="87"/>
      <c r="E35" s="391" t="s">
        <v>26</v>
      </c>
      <c r="F35" s="84"/>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row>
    <row r="36" spans="1:37" x14ac:dyDescent="0.3">
      <c r="A36" s="82"/>
      <c r="B36" s="82"/>
      <c r="C36" s="87" t="s">
        <v>227</v>
      </c>
      <c r="D36" s="87"/>
      <c r="E36" s="391"/>
      <c r="F36" s="84"/>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row>
    <row r="37" spans="1:37" x14ac:dyDescent="0.3">
      <c r="A37" s="82"/>
      <c r="B37" s="82"/>
      <c r="C37" s="87" t="s">
        <v>89</v>
      </c>
      <c r="D37" s="87"/>
      <c r="E37" s="87" t="s">
        <v>59</v>
      </c>
      <c r="F37" s="84"/>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row>
    <row r="38" spans="1:37" x14ac:dyDescent="0.3">
      <c r="A38" s="82"/>
      <c r="B38" s="82"/>
      <c r="C38" s="87" t="s">
        <v>55</v>
      </c>
      <c r="D38" s="87"/>
      <c r="E38" s="87" t="s">
        <v>131</v>
      </c>
      <c r="F38" s="84"/>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row>
    <row r="39" spans="1:37" x14ac:dyDescent="0.3">
      <c r="A39" s="82"/>
      <c r="B39" s="82"/>
      <c r="C39" s="87" t="s">
        <v>168</v>
      </c>
      <c r="D39" s="87"/>
      <c r="E39" s="87" t="s">
        <v>80</v>
      </c>
      <c r="F39" s="84"/>
      <c r="G39" s="83"/>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row>
    <row r="40" spans="1:37" x14ac:dyDescent="0.3">
      <c r="A40" s="82"/>
      <c r="B40" s="82"/>
      <c r="C40" s="87" t="s">
        <v>228</v>
      </c>
      <c r="D40" s="87"/>
      <c r="E40" s="87" t="s">
        <v>229</v>
      </c>
      <c r="F40" s="84"/>
      <c r="G40" s="83"/>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row>
    <row r="41" spans="1:37" x14ac:dyDescent="0.3">
      <c r="A41" s="82"/>
      <c r="B41" s="82"/>
      <c r="C41" s="87" t="s">
        <v>230</v>
      </c>
      <c r="D41" s="87"/>
      <c r="E41" s="87" t="s">
        <v>231</v>
      </c>
      <c r="F41" s="84"/>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row>
    <row r="42" spans="1:37" x14ac:dyDescent="0.3">
      <c r="A42" s="82"/>
      <c r="B42" s="82"/>
      <c r="C42" s="87"/>
      <c r="D42" s="87"/>
      <c r="E42" s="87" t="s">
        <v>197</v>
      </c>
      <c r="F42" s="84"/>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row>
    <row r="43" spans="1:37" x14ac:dyDescent="0.3">
      <c r="A43" s="82"/>
      <c r="B43" s="82"/>
      <c r="C43" s="87"/>
      <c r="D43" s="87"/>
      <c r="E43" s="87" t="s">
        <v>154</v>
      </c>
      <c r="F43" s="84"/>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row>
    <row r="44" spans="1:37" x14ac:dyDescent="0.3">
      <c r="A44" s="82"/>
      <c r="B44" s="82"/>
      <c r="C44" s="87"/>
      <c r="D44" s="87"/>
      <c r="E44" s="87" t="s">
        <v>232</v>
      </c>
      <c r="F44" s="84"/>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row>
    <row r="45" spans="1:37" x14ac:dyDescent="0.3">
      <c r="A45" s="82"/>
      <c r="B45" s="82"/>
      <c r="C45" s="87"/>
      <c r="D45" s="87"/>
      <c r="E45" s="87" t="s">
        <v>233</v>
      </c>
      <c r="F45" s="84"/>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row>
  </sheetData>
  <mergeCells count="157">
    <mergeCell ref="A7:D9"/>
    <mergeCell ref="E7:AG7"/>
    <mergeCell ref="AH7:AK7"/>
    <mergeCell ref="E8:AG9"/>
    <mergeCell ref="AH8:AK8"/>
    <mergeCell ref="AH9:AK9"/>
    <mergeCell ref="A6:AK6"/>
    <mergeCell ref="A13:A14"/>
    <mergeCell ref="B13:B14"/>
    <mergeCell ref="C13:C14"/>
    <mergeCell ref="D13:D14"/>
    <mergeCell ref="E13:E14"/>
    <mergeCell ref="F13:F14"/>
    <mergeCell ref="AG11:AK11"/>
    <mergeCell ref="A12:G12"/>
    <mergeCell ref="H12:N12"/>
    <mergeCell ref="O12:X12"/>
    <mergeCell ref="Y12:AE12"/>
    <mergeCell ref="AF12:AK12"/>
    <mergeCell ref="A11:B11"/>
    <mergeCell ref="C11:G11"/>
    <mergeCell ref="H11:I11"/>
    <mergeCell ref="J11:N11"/>
    <mergeCell ref="O11:P11"/>
    <mergeCell ref="Q11:AE11"/>
    <mergeCell ref="A15:A16"/>
    <mergeCell ref="B15:B16"/>
    <mergeCell ref="C15:C16"/>
    <mergeCell ref="D15:D16"/>
    <mergeCell ref="E15:E16"/>
    <mergeCell ref="F15:F16"/>
    <mergeCell ref="G15:G16"/>
    <mergeCell ref="H15:H16"/>
    <mergeCell ref="AD13:AD14"/>
    <mergeCell ref="S13:X13"/>
    <mergeCell ref="Y13:Y14"/>
    <mergeCell ref="Z13:Z14"/>
    <mergeCell ref="AA13:AA14"/>
    <mergeCell ref="AB13:AB14"/>
    <mergeCell ref="AC13:AC14"/>
    <mergeCell ref="M13:M14"/>
    <mergeCell ref="N13:N14"/>
    <mergeCell ref="O13:O14"/>
    <mergeCell ref="P13:P14"/>
    <mergeCell ref="Q13:Q14"/>
    <mergeCell ref="R13:R14"/>
    <mergeCell ref="G13:G14"/>
    <mergeCell ref="H13:H14"/>
    <mergeCell ref="I13:I14"/>
    <mergeCell ref="AJ15:AJ16"/>
    <mergeCell ref="AK15:AK16"/>
    <mergeCell ref="I15:I16"/>
    <mergeCell ref="J15:J16"/>
    <mergeCell ref="K15:K16"/>
    <mergeCell ref="L15:L16"/>
    <mergeCell ref="M15:M16"/>
    <mergeCell ref="N15:N16"/>
    <mergeCell ref="AJ13:AJ14"/>
    <mergeCell ref="AK13:AK14"/>
    <mergeCell ref="AE13:AE14"/>
    <mergeCell ref="AF13:AF14"/>
    <mergeCell ref="AG13:AG14"/>
    <mergeCell ref="AH13:AH14"/>
    <mergeCell ref="AI13:AI14"/>
    <mergeCell ref="J13:J14"/>
    <mergeCell ref="K13:K14"/>
    <mergeCell ref="L13:L14"/>
    <mergeCell ref="B17:B18"/>
    <mergeCell ref="C17:C18"/>
    <mergeCell ref="D17:D18"/>
    <mergeCell ref="E17:E18"/>
    <mergeCell ref="F17:F18"/>
    <mergeCell ref="AF15:AF16"/>
    <mergeCell ref="AG15:AG16"/>
    <mergeCell ref="AH15:AH16"/>
    <mergeCell ref="AI15:AI16"/>
    <mergeCell ref="N19:N20"/>
    <mergeCell ref="AJ17:AJ18"/>
    <mergeCell ref="AK17:AK18"/>
    <mergeCell ref="A19:A20"/>
    <mergeCell ref="B19:B20"/>
    <mergeCell ref="C19:C20"/>
    <mergeCell ref="D19:D20"/>
    <mergeCell ref="E19:E20"/>
    <mergeCell ref="F19:F20"/>
    <mergeCell ref="G19:G20"/>
    <mergeCell ref="H19:H20"/>
    <mergeCell ref="M17:M18"/>
    <mergeCell ref="N17:N18"/>
    <mergeCell ref="AF17:AF18"/>
    <mergeCell ref="AG17:AG18"/>
    <mergeCell ref="AH17:AH18"/>
    <mergeCell ref="AI17:AI18"/>
    <mergeCell ref="G17:G18"/>
    <mergeCell ref="H17:H18"/>
    <mergeCell ref="I17:I18"/>
    <mergeCell ref="J17:J18"/>
    <mergeCell ref="K17:K18"/>
    <mergeCell ref="L17:L18"/>
    <mergeCell ref="A17:A18"/>
    <mergeCell ref="C21:C22"/>
    <mergeCell ref="D21:D22"/>
    <mergeCell ref="E21:E22"/>
    <mergeCell ref="F21:F22"/>
    <mergeCell ref="I19:I20"/>
    <mergeCell ref="J19:J20"/>
    <mergeCell ref="K19:K20"/>
    <mergeCell ref="L19:L20"/>
    <mergeCell ref="M19:M20"/>
    <mergeCell ref="AJ21:AJ22"/>
    <mergeCell ref="AK21:AK22"/>
    <mergeCell ref="A23:A24"/>
    <mergeCell ref="B23:B24"/>
    <mergeCell ref="C23:C24"/>
    <mergeCell ref="D23:D24"/>
    <mergeCell ref="E23:E24"/>
    <mergeCell ref="F23:F24"/>
    <mergeCell ref="G23:G24"/>
    <mergeCell ref="H23:H24"/>
    <mergeCell ref="M21:M22"/>
    <mergeCell ref="N21:N22"/>
    <mergeCell ref="AF21:AF22"/>
    <mergeCell ref="AG21:AG22"/>
    <mergeCell ref="AH21:AH22"/>
    <mergeCell ref="AI21:AI22"/>
    <mergeCell ref="G21:G22"/>
    <mergeCell ref="H21:H22"/>
    <mergeCell ref="I21:I22"/>
    <mergeCell ref="J21:J22"/>
    <mergeCell ref="K21:K22"/>
    <mergeCell ref="L21:L22"/>
    <mergeCell ref="A21:A22"/>
    <mergeCell ref="B21:B22"/>
    <mergeCell ref="A1:C4"/>
    <mergeCell ref="D1:AK4"/>
    <mergeCell ref="M25:M26"/>
    <mergeCell ref="N25:N26"/>
    <mergeCell ref="B27:AK27"/>
    <mergeCell ref="E35:E36"/>
    <mergeCell ref="G25:G26"/>
    <mergeCell ref="H25:H26"/>
    <mergeCell ref="I25:I26"/>
    <mergeCell ref="J25:J26"/>
    <mergeCell ref="K25:K26"/>
    <mergeCell ref="L25:L26"/>
    <mergeCell ref="A25:A26"/>
    <mergeCell ref="B25:B26"/>
    <mergeCell ref="C25:C26"/>
    <mergeCell ref="D25:D26"/>
    <mergeCell ref="E25:E26"/>
    <mergeCell ref="F25:F26"/>
    <mergeCell ref="I23:I24"/>
    <mergeCell ref="J23:J24"/>
    <mergeCell ref="K23:K24"/>
    <mergeCell ref="L23:L24"/>
    <mergeCell ref="M23:M24"/>
    <mergeCell ref="N23:N24"/>
  </mergeCells>
  <conditionalFormatting sqref="H15 H17">
    <cfRule type="cellIs" dxfId="73" priority="70" operator="equal">
      <formula>"Muy Alta"</formula>
    </cfRule>
    <cfRule type="cellIs" dxfId="72" priority="71" operator="equal">
      <formula>"Alta"</formula>
    </cfRule>
    <cfRule type="cellIs" dxfId="71" priority="72" operator="equal">
      <formula>"Media"</formula>
    </cfRule>
    <cfRule type="cellIs" dxfId="70" priority="73" operator="equal">
      <formula>"Baja"</formula>
    </cfRule>
    <cfRule type="cellIs" dxfId="69" priority="74" operator="equal">
      <formula>"Muy Baja"</formula>
    </cfRule>
  </conditionalFormatting>
  <conditionalFormatting sqref="H19">
    <cfRule type="cellIs" dxfId="68" priority="56" operator="equal">
      <formula>"Muy Alta"</formula>
    </cfRule>
    <cfRule type="cellIs" dxfId="67" priority="57" operator="equal">
      <formula>"Alta"</formula>
    </cfRule>
    <cfRule type="cellIs" dxfId="66" priority="58" operator="equal">
      <formula>"Media"</formula>
    </cfRule>
    <cfRule type="cellIs" dxfId="65" priority="59" operator="equal">
      <formula>"Baja"</formula>
    </cfRule>
    <cfRule type="cellIs" dxfId="64" priority="60" operator="equal">
      <formula>"Muy Baja"</formula>
    </cfRule>
  </conditionalFormatting>
  <conditionalFormatting sqref="H21">
    <cfRule type="cellIs" dxfId="63" priority="47" operator="equal">
      <formula>"Muy Alta"</formula>
    </cfRule>
    <cfRule type="cellIs" dxfId="62" priority="48" operator="equal">
      <formula>"Alta"</formula>
    </cfRule>
    <cfRule type="cellIs" dxfId="61" priority="49" operator="equal">
      <formula>"Media"</formula>
    </cfRule>
    <cfRule type="cellIs" dxfId="60" priority="50" operator="equal">
      <formula>"Baja"</formula>
    </cfRule>
    <cfRule type="cellIs" dxfId="59" priority="51" operator="equal">
      <formula>"Muy Baja"</formula>
    </cfRule>
  </conditionalFormatting>
  <conditionalFormatting sqref="H23">
    <cfRule type="cellIs" dxfId="58" priority="38" operator="equal">
      <formula>"Muy Alta"</formula>
    </cfRule>
    <cfRule type="cellIs" dxfId="57" priority="39" operator="equal">
      <formula>"Alta"</formula>
    </cfRule>
    <cfRule type="cellIs" dxfId="56" priority="40" operator="equal">
      <formula>"Media"</formula>
    </cfRule>
    <cfRule type="cellIs" dxfId="55" priority="41" operator="equal">
      <formula>"Baja"</formula>
    </cfRule>
    <cfRule type="cellIs" dxfId="54" priority="42" operator="equal">
      <formula>"Muy Baja"</formula>
    </cfRule>
  </conditionalFormatting>
  <conditionalFormatting sqref="H25">
    <cfRule type="cellIs" dxfId="53" priority="29" operator="equal">
      <formula>"Muy Alta"</formula>
    </cfRule>
    <cfRule type="cellIs" dxfId="52" priority="30" operator="equal">
      <formula>"Alta"</formula>
    </cfRule>
    <cfRule type="cellIs" dxfId="51" priority="31" operator="equal">
      <formula>"Media"</formula>
    </cfRule>
    <cfRule type="cellIs" dxfId="50" priority="32" operator="equal">
      <formula>"Baja"</formula>
    </cfRule>
    <cfRule type="cellIs" dxfId="49" priority="33" operator="equal">
      <formula>"Muy Baja"</formula>
    </cfRule>
  </conditionalFormatting>
  <conditionalFormatting sqref="K15:K26">
    <cfRule type="containsText" dxfId="48" priority="1" operator="containsText" text="❌">
      <formula>NOT(ISERROR(SEARCH("❌",K15)))</formula>
    </cfRule>
  </conditionalFormatting>
  <conditionalFormatting sqref="L15">
    <cfRule type="cellIs" dxfId="47" priority="6" operator="equal">
      <formula>"Catastrófico"</formula>
    </cfRule>
    <cfRule type="cellIs" dxfId="46" priority="7" operator="equal">
      <formula>"Mayor"</formula>
    </cfRule>
    <cfRule type="cellIs" dxfId="45" priority="8" operator="equal">
      <formula>"Moderado"</formula>
    </cfRule>
    <cfRule type="cellIs" dxfId="44" priority="9" operator="equal">
      <formula>"Menor"</formula>
    </cfRule>
    <cfRule type="cellIs" dxfId="43" priority="10" operator="equal">
      <formula>"Leve"</formula>
    </cfRule>
  </conditionalFormatting>
  <conditionalFormatting sqref="L17 L19 L21 L23 L25">
    <cfRule type="cellIs" dxfId="42" priority="65" operator="equal">
      <formula>"Catastrófico"</formula>
    </cfRule>
    <cfRule type="cellIs" dxfId="41" priority="66" operator="equal">
      <formula>"Mayor"</formula>
    </cfRule>
    <cfRule type="cellIs" dxfId="40" priority="67" operator="equal">
      <formula>"Moderado"</formula>
    </cfRule>
    <cfRule type="cellIs" dxfId="39" priority="68" operator="equal">
      <formula>"Menor"</formula>
    </cfRule>
    <cfRule type="cellIs" dxfId="38" priority="69" operator="equal">
      <formula>"Leve"</formula>
    </cfRule>
  </conditionalFormatting>
  <conditionalFormatting sqref="N15">
    <cfRule type="cellIs" dxfId="37" priority="2" operator="equal">
      <formula>"Extremo"</formula>
    </cfRule>
    <cfRule type="cellIs" dxfId="36" priority="3" operator="equal">
      <formula>"Alto"</formula>
    </cfRule>
    <cfRule type="cellIs" dxfId="35" priority="4" operator="equal">
      <formula>"Moderado"</formula>
    </cfRule>
    <cfRule type="cellIs" dxfId="34" priority="5" operator="equal">
      <formula>"Bajo"</formula>
    </cfRule>
  </conditionalFormatting>
  <conditionalFormatting sqref="N17">
    <cfRule type="cellIs" dxfId="33" priority="61" operator="equal">
      <formula>"Extremo"</formula>
    </cfRule>
    <cfRule type="cellIs" dxfId="32" priority="62" operator="equal">
      <formula>"Alto"</formula>
    </cfRule>
    <cfRule type="cellIs" dxfId="31" priority="63" operator="equal">
      <formula>"Moderado"</formula>
    </cfRule>
    <cfRule type="cellIs" dxfId="30" priority="64" operator="equal">
      <formula>"Bajo"</formula>
    </cfRule>
  </conditionalFormatting>
  <conditionalFormatting sqref="N19">
    <cfRule type="cellIs" dxfId="29" priority="52" operator="equal">
      <formula>"Extremo"</formula>
    </cfRule>
    <cfRule type="cellIs" dxfId="28" priority="53" operator="equal">
      <formula>"Alto"</formula>
    </cfRule>
    <cfRule type="cellIs" dxfId="27" priority="54" operator="equal">
      <formula>"Moderado"</formula>
    </cfRule>
    <cfRule type="cellIs" dxfId="26" priority="55" operator="equal">
      <formula>"Bajo"</formula>
    </cfRule>
  </conditionalFormatting>
  <conditionalFormatting sqref="N21">
    <cfRule type="cellIs" dxfId="25" priority="43" operator="equal">
      <formula>"Extremo"</formula>
    </cfRule>
    <cfRule type="cellIs" dxfId="24" priority="44" operator="equal">
      <formula>"Alto"</formula>
    </cfRule>
    <cfRule type="cellIs" dxfId="23" priority="45" operator="equal">
      <formula>"Moderado"</formula>
    </cfRule>
    <cfRule type="cellIs" dxfId="22" priority="46" operator="equal">
      <formula>"Bajo"</formula>
    </cfRule>
  </conditionalFormatting>
  <conditionalFormatting sqref="N23">
    <cfRule type="cellIs" dxfId="21" priority="34" operator="equal">
      <formula>"Extremo"</formula>
    </cfRule>
    <cfRule type="cellIs" dxfId="20" priority="35" operator="equal">
      <formula>"Alto"</formula>
    </cfRule>
    <cfRule type="cellIs" dxfId="19" priority="36" operator="equal">
      <formula>"Moderado"</formula>
    </cfRule>
    <cfRule type="cellIs" dxfId="18" priority="37" operator="equal">
      <formula>"Bajo"</formula>
    </cfRule>
  </conditionalFormatting>
  <conditionalFormatting sqref="N25">
    <cfRule type="cellIs" dxfId="17" priority="25" operator="equal">
      <formula>"Extremo"</formula>
    </cfRule>
    <cfRule type="cellIs" dxfId="16" priority="26" operator="equal">
      <formula>"Alto"</formula>
    </cfRule>
    <cfRule type="cellIs" dxfId="15" priority="27" operator="equal">
      <formula>"Moderado"</formula>
    </cfRule>
    <cfRule type="cellIs" dxfId="14" priority="28" operator="equal">
      <formula>"Bajo"</formula>
    </cfRule>
  </conditionalFormatting>
  <conditionalFormatting sqref="Z15:Z26">
    <cfRule type="cellIs" dxfId="13" priority="20" operator="equal">
      <formula>"Muy Alta"</formula>
    </cfRule>
    <cfRule type="cellIs" dxfId="12" priority="21" operator="equal">
      <formula>"Alta"</formula>
    </cfRule>
    <cfRule type="cellIs" dxfId="11" priority="22" operator="equal">
      <formula>"Media"</formula>
    </cfRule>
    <cfRule type="cellIs" dxfId="10" priority="23" operator="equal">
      <formula>"Baja"</formula>
    </cfRule>
    <cfRule type="cellIs" dxfId="9" priority="24" operator="equal">
      <formula>"Muy Baja"</formula>
    </cfRule>
  </conditionalFormatting>
  <conditionalFormatting sqref="AB15:AB26">
    <cfRule type="cellIs" dxfId="8" priority="15" operator="equal">
      <formula>"Catastrófico"</formula>
    </cfRule>
    <cfRule type="cellIs" dxfId="7" priority="16" operator="equal">
      <formula>"Mayor"</formula>
    </cfRule>
    <cfRule type="cellIs" dxfId="6" priority="17" operator="equal">
      <formula>"Moderado"</formula>
    </cfRule>
    <cfRule type="cellIs" dxfId="5" priority="18" operator="equal">
      <formula>"Menor"</formula>
    </cfRule>
    <cfRule type="cellIs" dxfId="4" priority="19" operator="equal">
      <formula>"Leve"</formula>
    </cfRule>
  </conditionalFormatting>
  <conditionalFormatting sqref="AD15:AD26">
    <cfRule type="cellIs" dxfId="3" priority="11" operator="equal">
      <formula>"Extremo"</formula>
    </cfRule>
    <cfRule type="cellIs" dxfId="2" priority="12" operator="equal">
      <formula>"Alto"</formula>
    </cfRule>
    <cfRule type="cellIs" dxfId="1" priority="13" operator="equal">
      <formula>"Moderado"</formula>
    </cfRule>
    <cfRule type="cellIs" dxfId="0" priority="14" operator="equal">
      <formula>"Bajo"</formula>
    </cfRule>
  </conditionalFormatting>
  <dataValidations count="2">
    <dataValidation type="list" allowBlank="1" showInputMessage="1" showErrorMessage="1" sqref="B15:B26" xr:uid="{7EAE915C-6631-4543-AE93-BFE06B48549B}">
      <formula1>$C$35:$C$40</formula1>
    </dataValidation>
    <dataValidation type="list" allowBlank="1" showInputMessage="1" showErrorMessage="1" sqref="F15:F26" xr:uid="{9A39A491-6679-490B-956F-69B23745FA3A}">
      <formula1>$E$36:$E$44</formula1>
    </dataValidation>
  </dataValidation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48902-12C8-4C3D-BDF6-A0035BEA7438}">
  <dimension ref="A1:BF77"/>
  <sheetViews>
    <sheetView zoomScale="82" zoomScaleNormal="82" workbookViewId="0">
      <selection sqref="A1:C4"/>
    </sheetView>
  </sheetViews>
  <sheetFormatPr baseColWidth="10" defaultRowHeight="14.4" x14ac:dyDescent="0.3"/>
  <cols>
    <col min="2" max="2" width="15.109375" customWidth="1"/>
    <col min="3" max="3" width="25.88671875" customWidth="1"/>
    <col min="4" max="4" width="21.5546875" customWidth="1"/>
    <col min="5" max="5" width="25" customWidth="1"/>
    <col min="6" max="6" width="20.44140625" customWidth="1"/>
    <col min="7" max="7" width="18.33203125" customWidth="1"/>
    <col min="8" max="8" width="17.44140625" customWidth="1"/>
    <col min="10" max="10" width="19" customWidth="1"/>
    <col min="11" max="11" width="18.33203125" customWidth="1"/>
    <col min="12" max="12" width="16.33203125" customWidth="1"/>
    <col min="14" max="14" width="17.44140625" customWidth="1"/>
    <col min="16" max="16" width="42.33203125" customWidth="1"/>
    <col min="17" max="17" width="38.33203125" customWidth="1"/>
    <col min="18" max="18" width="16" customWidth="1"/>
    <col min="32" max="32" width="24.6640625" customWidth="1"/>
    <col min="33" max="33" width="17.44140625" customWidth="1"/>
    <col min="34" max="34" width="16" customWidth="1"/>
    <col min="35" max="36" width="18.6640625" customWidth="1"/>
  </cols>
  <sheetData>
    <row r="1" spans="1:37" x14ac:dyDescent="0.3">
      <c r="A1" s="367"/>
      <c r="B1" s="368"/>
      <c r="C1" s="369"/>
      <c r="D1" s="376" t="s">
        <v>1260</v>
      </c>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8"/>
    </row>
    <row r="2" spans="1:37" x14ac:dyDescent="0.3">
      <c r="A2" s="370"/>
      <c r="B2" s="371"/>
      <c r="C2" s="372"/>
      <c r="D2" s="379"/>
      <c r="E2" s="380"/>
      <c r="F2" s="380"/>
      <c r="G2" s="380"/>
      <c r="H2" s="380"/>
      <c r="I2" s="380"/>
      <c r="J2" s="380"/>
      <c r="K2" s="380"/>
      <c r="L2" s="380"/>
      <c r="M2" s="380"/>
      <c r="N2" s="380"/>
      <c r="O2" s="380"/>
      <c r="P2" s="380"/>
      <c r="Q2" s="380"/>
      <c r="R2" s="380"/>
      <c r="S2" s="380"/>
      <c r="T2" s="380"/>
      <c r="U2" s="380"/>
      <c r="V2" s="380"/>
      <c r="W2" s="380"/>
      <c r="X2" s="380"/>
      <c r="Y2" s="380"/>
      <c r="Z2" s="380"/>
      <c r="AA2" s="380"/>
      <c r="AB2" s="380"/>
      <c r="AC2" s="380"/>
      <c r="AD2" s="380"/>
      <c r="AE2" s="380"/>
      <c r="AF2" s="380"/>
      <c r="AG2" s="380"/>
      <c r="AH2" s="380"/>
      <c r="AI2" s="380"/>
      <c r="AJ2" s="380"/>
      <c r="AK2" s="381"/>
    </row>
    <row r="3" spans="1:37" x14ac:dyDescent="0.3">
      <c r="A3" s="370"/>
      <c r="B3" s="371"/>
      <c r="C3" s="372"/>
      <c r="D3" s="379"/>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1"/>
    </row>
    <row r="4" spans="1:37" ht="15" thickBot="1" x14ac:dyDescent="0.35">
      <c r="A4" s="373"/>
      <c r="B4" s="374"/>
      <c r="C4" s="375"/>
      <c r="D4" s="382"/>
      <c r="E4" s="383"/>
      <c r="F4" s="383"/>
      <c r="G4" s="383"/>
      <c r="H4" s="383"/>
      <c r="I4" s="383"/>
      <c r="J4" s="383"/>
      <c r="K4" s="383"/>
      <c r="L4" s="383"/>
      <c r="M4" s="383"/>
      <c r="N4" s="383"/>
      <c r="O4" s="383"/>
      <c r="P4" s="383"/>
      <c r="Q4" s="383"/>
      <c r="R4" s="383"/>
      <c r="S4" s="383"/>
      <c r="T4" s="383"/>
      <c r="U4" s="383"/>
      <c r="V4" s="383"/>
      <c r="W4" s="383"/>
      <c r="X4" s="383"/>
      <c r="Y4" s="383"/>
      <c r="Z4" s="383"/>
      <c r="AA4" s="383"/>
      <c r="AB4" s="383"/>
      <c r="AC4" s="383"/>
      <c r="AD4" s="383"/>
      <c r="AE4" s="383"/>
      <c r="AF4" s="383"/>
      <c r="AG4" s="383"/>
      <c r="AH4" s="383"/>
      <c r="AI4" s="383"/>
      <c r="AJ4" s="383"/>
      <c r="AK4" s="384"/>
    </row>
    <row r="5" spans="1:37" ht="15" thickBot="1" x14ac:dyDescent="0.35"/>
    <row r="6" spans="1:37" ht="47.4" customHeight="1" thickBot="1" x14ac:dyDescent="0.35">
      <c r="A6" s="385" t="s">
        <v>1261</v>
      </c>
      <c r="B6" s="386"/>
      <c r="C6" s="386"/>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7"/>
    </row>
    <row r="7" spans="1:37" ht="15.6" x14ac:dyDescent="0.3">
      <c r="A7" s="399" t="s">
        <v>0</v>
      </c>
      <c r="B7" s="399"/>
      <c r="C7" s="399"/>
      <c r="D7" s="399" t="s">
        <v>1</v>
      </c>
      <c r="E7" s="399"/>
      <c r="F7" s="399"/>
      <c r="G7" s="399"/>
      <c r="H7" s="399"/>
      <c r="I7" s="399"/>
      <c r="J7" s="399"/>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401" t="s">
        <v>2</v>
      </c>
      <c r="AK7" s="401"/>
    </row>
    <row r="8" spans="1:37" x14ac:dyDescent="0.3">
      <c r="A8" s="400"/>
      <c r="B8" s="400"/>
      <c r="C8" s="400"/>
      <c r="D8" s="402" t="s">
        <v>3</v>
      </c>
      <c r="E8" s="403"/>
      <c r="F8" s="403"/>
      <c r="G8" s="403"/>
      <c r="H8" s="403"/>
      <c r="I8" s="403"/>
      <c r="J8" s="403"/>
      <c r="K8" s="403"/>
      <c r="L8" s="403"/>
      <c r="M8" s="403"/>
      <c r="N8" s="403"/>
      <c r="O8" s="403"/>
      <c r="P8" s="403"/>
      <c r="Q8" s="403"/>
      <c r="R8" s="403"/>
      <c r="S8" s="403"/>
      <c r="T8" s="403"/>
      <c r="U8" s="403"/>
      <c r="V8" s="403"/>
      <c r="W8" s="403"/>
      <c r="X8" s="403"/>
      <c r="Y8" s="403"/>
      <c r="Z8" s="403"/>
      <c r="AA8" s="403"/>
      <c r="AB8" s="403"/>
      <c r="AC8" s="403"/>
      <c r="AD8" s="403"/>
      <c r="AE8" s="403"/>
      <c r="AF8" s="403"/>
      <c r="AG8" s="403"/>
      <c r="AH8" s="403"/>
      <c r="AI8" s="404"/>
      <c r="AJ8" s="408" t="s">
        <v>4</v>
      </c>
      <c r="AK8" s="408" t="s">
        <v>5</v>
      </c>
    </row>
    <row r="9" spans="1:37" x14ac:dyDescent="0.3">
      <c r="A9" s="400"/>
      <c r="B9" s="400"/>
      <c r="C9" s="400"/>
      <c r="D9" s="405"/>
      <c r="E9" s="406"/>
      <c r="F9" s="406"/>
      <c r="G9" s="406"/>
      <c r="H9" s="406"/>
      <c r="I9" s="406"/>
      <c r="J9" s="406"/>
      <c r="K9" s="406"/>
      <c r="L9" s="406"/>
      <c r="M9" s="406"/>
      <c r="N9" s="406"/>
      <c r="O9" s="406"/>
      <c r="P9" s="406"/>
      <c r="Q9" s="406"/>
      <c r="R9" s="406"/>
      <c r="S9" s="406"/>
      <c r="T9" s="406"/>
      <c r="U9" s="406"/>
      <c r="V9" s="406"/>
      <c r="W9" s="406"/>
      <c r="X9" s="406"/>
      <c r="Y9" s="406"/>
      <c r="Z9" s="406"/>
      <c r="AA9" s="406"/>
      <c r="AB9" s="406"/>
      <c r="AC9" s="406"/>
      <c r="AD9" s="406"/>
      <c r="AE9" s="406"/>
      <c r="AF9" s="406"/>
      <c r="AG9" s="406"/>
      <c r="AH9" s="406"/>
      <c r="AI9" s="407"/>
      <c r="AJ9" s="409"/>
      <c r="AK9" s="409"/>
    </row>
    <row r="10" spans="1:37" ht="35.25" customHeight="1" x14ac:dyDescent="0.3">
      <c r="A10" s="400"/>
      <c r="B10" s="400"/>
      <c r="C10" s="400"/>
      <c r="D10" s="400" t="s">
        <v>6</v>
      </c>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9" t="s">
        <v>7</v>
      </c>
      <c r="AK10" s="409"/>
    </row>
    <row r="11" spans="1:37" x14ac:dyDescent="0.3">
      <c r="A11" s="396"/>
      <c r="B11" s="396"/>
      <c r="C11" s="396"/>
      <c r="D11" s="396"/>
      <c r="E11" s="396"/>
      <c r="F11" s="396"/>
      <c r="G11" s="396"/>
      <c r="H11" s="2"/>
      <c r="I11" s="2"/>
      <c r="J11" s="2"/>
      <c r="K11" s="2"/>
      <c r="L11" s="2"/>
      <c r="M11" s="2"/>
      <c r="N11" s="2"/>
      <c r="O11" s="2"/>
      <c r="P11" s="2"/>
      <c r="Q11" s="2"/>
      <c r="R11" s="3"/>
      <c r="S11" s="2"/>
      <c r="T11" s="2"/>
      <c r="U11" s="3"/>
      <c r="V11" s="3"/>
      <c r="W11" s="3"/>
      <c r="X11" s="3"/>
      <c r="Y11" s="3"/>
      <c r="Z11" s="3"/>
      <c r="AA11" s="3"/>
      <c r="AB11" s="3"/>
      <c r="AC11" s="3"/>
      <c r="AD11" s="3"/>
      <c r="AE11" s="3"/>
      <c r="AF11" s="2"/>
      <c r="AG11" s="2"/>
      <c r="AH11" s="2"/>
      <c r="AI11" s="2"/>
      <c r="AJ11" s="2"/>
      <c r="AK11" s="2"/>
    </row>
    <row r="12" spans="1:37" ht="23.4" x14ac:dyDescent="0.3">
      <c r="A12" s="397" t="s">
        <v>8</v>
      </c>
      <c r="B12" s="397"/>
      <c r="C12" s="398" t="s">
        <v>9</v>
      </c>
      <c r="D12" s="398"/>
      <c r="E12" s="398"/>
      <c r="F12" s="398"/>
      <c r="G12" s="398"/>
      <c r="H12" s="397" t="s">
        <v>10</v>
      </c>
      <c r="I12" s="397"/>
      <c r="J12" s="398" t="s">
        <v>11</v>
      </c>
      <c r="K12" s="398"/>
      <c r="L12" s="398"/>
      <c r="M12" s="398"/>
      <c r="N12" s="398"/>
      <c r="O12" s="397" t="s">
        <v>12</v>
      </c>
      <c r="P12" s="397"/>
      <c r="Q12" s="413" t="s">
        <v>13</v>
      </c>
      <c r="R12" s="414"/>
      <c r="S12" s="414"/>
      <c r="T12" s="414"/>
      <c r="U12" s="414"/>
      <c r="V12" s="414"/>
      <c r="W12" s="414"/>
      <c r="X12" s="414"/>
      <c r="Y12" s="414"/>
      <c r="Z12" s="414"/>
      <c r="AA12" s="414"/>
      <c r="AB12" s="414"/>
      <c r="AC12" s="414"/>
      <c r="AD12" s="414"/>
      <c r="AE12" s="415"/>
      <c r="AF12" s="4" t="s">
        <v>14</v>
      </c>
      <c r="AG12" s="416" t="s">
        <v>15</v>
      </c>
      <c r="AH12" s="416"/>
      <c r="AI12" s="416"/>
      <c r="AJ12" s="416"/>
      <c r="AK12" s="416"/>
    </row>
    <row r="13" spans="1:37" x14ac:dyDescent="0.3">
      <c r="A13" s="417" t="s">
        <v>16</v>
      </c>
      <c r="B13" s="417"/>
      <c r="C13" s="417"/>
      <c r="D13" s="417"/>
      <c r="E13" s="417"/>
      <c r="F13" s="417"/>
      <c r="G13" s="417"/>
      <c r="H13" s="418" t="s">
        <v>17</v>
      </c>
      <c r="I13" s="418"/>
      <c r="J13" s="418"/>
      <c r="K13" s="418"/>
      <c r="L13" s="418"/>
      <c r="M13" s="418"/>
      <c r="N13" s="418"/>
      <c r="O13" s="419" t="s">
        <v>18</v>
      </c>
      <c r="P13" s="419"/>
      <c r="Q13" s="419"/>
      <c r="R13" s="419"/>
      <c r="S13" s="419"/>
      <c r="T13" s="419"/>
      <c r="U13" s="419"/>
      <c r="V13" s="419"/>
      <c r="W13" s="419"/>
      <c r="X13" s="419"/>
      <c r="Y13" s="420" t="s">
        <v>19</v>
      </c>
      <c r="Z13" s="420"/>
      <c r="AA13" s="420"/>
      <c r="AB13" s="420"/>
      <c r="AC13" s="420"/>
      <c r="AD13" s="420"/>
      <c r="AE13" s="420"/>
      <c r="AF13" s="421" t="s">
        <v>20</v>
      </c>
      <c r="AG13" s="421"/>
      <c r="AH13" s="421"/>
      <c r="AI13" s="421"/>
      <c r="AJ13" s="421"/>
      <c r="AK13" s="421"/>
    </row>
    <row r="14" spans="1:37" x14ac:dyDescent="0.3">
      <c r="A14" s="410" t="s">
        <v>21</v>
      </c>
      <c r="B14" s="411" t="s">
        <v>22</v>
      </c>
      <c r="C14" s="411" t="s">
        <v>23</v>
      </c>
      <c r="D14" s="411" t="s">
        <v>24</v>
      </c>
      <c r="E14" s="411" t="s">
        <v>25</v>
      </c>
      <c r="F14" s="411" t="s">
        <v>26</v>
      </c>
      <c r="G14" s="411" t="s">
        <v>27</v>
      </c>
      <c r="H14" s="429" t="s">
        <v>28</v>
      </c>
      <c r="I14" s="429" t="s">
        <v>29</v>
      </c>
      <c r="J14" s="429" t="s">
        <v>30</v>
      </c>
      <c r="K14" s="429" t="s">
        <v>31</v>
      </c>
      <c r="L14" s="429" t="s">
        <v>32</v>
      </c>
      <c r="M14" s="429" t="s">
        <v>29</v>
      </c>
      <c r="N14" s="429" t="s">
        <v>33</v>
      </c>
      <c r="O14" s="431" t="s">
        <v>34</v>
      </c>
      <c r="P14" s="428" t="s">
        <v>35</v>
      </c>
      <c r="Q14" s="433" t="s">
        <v>36</v>
      </c>
      <c r="R14" s="428" t="s">
        <v>37</v>
      </c>
      <c r="S14" s="428" t="s">
        <v>38</v>
      </c>
      <c r="T14" s="428"/>
      <c r="U14" s="428"/>
      <c r="V14" s="428"/>
      <c r="W14" s="428"/>
      <c r="X14" s="428"/>
      <c r="Y14" s="427" t="s">
        <v>39</v>
      </c>
      <c r="Z14" s="427" t="s">
        <v>40</v>
      </c>
      <c r="AA14" s="427" t="s">
        <v>29</v>
      </c>
      <c r="AB14" s="427" t="s">
        <v>41</v>
      </c>
      <c r="AC14" s="427" t="s">
        <v>29</v>
      </c>
      <c r="AD14" s="427" t="s">
        <v>42</v>
      </c>
      <c r="AE14" s="427" t="s">
        <v>43</v>
      </c>
      <c r="AF14" s="445" t="s">
        <v>20</v>
      </c>
      <c r="AG14" s="445" t="s">
        <v>44</v>
      </c>
      <c r="AH14" s="445" t="s">
        <v>45</v>
      </c>
      <c r="AI14" s="445" t="s">
        <v>46</v>
      </c>
      <c r="AJ14" s="445" t="s">
        <v>47</v>
      </c>
      <c r="AK14" s="445" t="s">
        <v>48</v>
      </c>
    </row>
    <row r="15" spans="1:37" ht="152.25" customHeight="1" thickBot="1" x14ac:dyDescent="0.35">
      <c r="A15" s="410"/>
      <c r="B15" s="412"/>
      <c r="C15" s="412"/>
      <c r="D15" s="412"/>
      <c r="E15" s="412"/>
      <c r="F15" s="412"/>
      <c r="G15" s="412"/>
      <c r="H15" s="430"/>
      <c r="I15" s="430"/>
      <c r="J15" s="430"/>
      <c r="K15" s="430"/>
      <c r="L15" s="430"/>
      <c r="M15" s="430"/>
      <c r="N15" s="430"/>
      <c r="O15" s="432"/>
      <c r="P15" s="428"/>
      <c r="Q15" s="434"/>
      <c r="R15" s="428"/>
      <c r="S15" s="5" t="s">
        <v>49</v>
      </c>
      <c r="T15" s="5" t="s">
        <v>50</v>
      </c>
      <c r="U15" s="5" t="s">
        <v>51</v>
      </c>
      <c r="V15" s="5" t="s">
        <v>52</v>
      </c>
      <c r="W15" s="5" t="s">
        <v>53</v>
      </c>
      <c r="X15" s="5" t="s">
        <v>54</v>
      </c>
      <c r="Y15" s="427"/>
      <c r="Z15" s="427"/>
      <c r="AA15" s="427"/>
      <c r="AB15" s="427"/>
      <c r="AC15" s="427"/>
      <c r="AD15" s="427"/>
      <c r="AE15" s="427"/>
      <c r="AF15" s="445"/>
      <c r="AG15" s="445"/>
      <c r="AH15" s="445"/>
      <c r="AI15" s="445"/>
      <c r="AJ15" s="445"/>
      <c r="AK15" s="445"/>
    </row>
    <row r="16" spans="1:37" ht="83.25" customHeight="1" x14ac:dyDescent="0.3">
      <c r="A16" s="422">
        <v>1</v>
      </c>
      <c r="B16" s="423" t="s">
        <v>55</v>
      </c>
      <c r="C16" s="423" t="s">
        <v>56</v>
      </c>
      <c r="D16" s="423" t="s">
        <v>57</v>
      </c>
      <c r="E16" s="424" t="s">
        <v>58</v>
      </c>
      <c r="F16" s="423" t="s">
        <v>59</v>
      </c>
      <c r="G16" s="425">
        <v>5000</v>
      </c>
      <c r="H16" s="426" t="str">
        <f>IF(G16&lt;=0,"",IF(G16&lt;=2,"Muy Baja",IF(G16&lt;=24,"Baja",IF(G16&lt;=500,"Media",IF(G16&lt;=5000,"Alta","Muy Alta")))))</f>
        <v>Alta</v>
      </c>
      <c r="I16" s="437">
        <f>IF(H16="","",IF(H16="Muy Baja",0.2,IF(H16="Baja",0.4,IF(H16="Media",0.6,IF(H16="Alta",0.8,IF(H16="Muy Alta",1,))))))</f>
        <v>0.8</v>
      </c>
      <c r="J16" s="438" t="s">
        <v>60</v>
      </c>
      <c r="K16" s="437" t="str">
        <f>IF(NOT(ISERROR(MATCH(J16,'[1]Tabla Impacto'!$B$221:$B$223,0))),'[1]Tabla Impacto'!$F$223&amp;"Por favor no seleccionar los criterios de impacto(Afectación Económica o presupuestal y Pérdida Reputacional)",J16)</f>
        <v xml:space="preserve">     El riesgo afecta la imagen de alguna área de la organización</v>
      </c>
      <c r="L16" s="439" t="str">
        <f>IF(OR(K16='[1]Tabla Impacto'!$C$11,K16='[1]Tabla Impacto'!$D$11),"Leve",IF(OR(K16='[1]Tabla Impacto'!$C$12,K16='[1]Tabla Impacto'!$D$12),"Menor",IF(OR(K16='[1]Tabla Impacto'!$C$13,K16='[1]Tabla Impacto'!$D$13),"Moderado",IF(OR(K16='[1]Tabla Impacto'!$C$14,K16='[1]Tabla Impacto'!$D$14),"Mayor",IF(OR(K16='[1]Tabla Impacto'!$C$15,K16='[1]Tabla Impacto'!$D$15),"Catastrófico","")))))</f>
        <v>Leve</v>
      </c>
      <c r="M16" s="441">
        <f>IF(L16="","",IF(L16="Leve",0.2,IF(L16="Menor",0.4,IF(L16="Moderado",0.6,IF(L16="Mayor",0.8,IF(L16="Catastrófico",1,))))))</f>
        <v>0.2</v>
      </c>
      <c r="N16" s="44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11">
        <v>1</v>
      </c>
      <c r="P16" s="12" t="s">
        <v>61</v>
      </c>
      <c r="Q16" s="13" t="s">
        <v>62</v>
      </c>
      <c r="R16" s="14" t="str">
        <f t="shared" ref="R16:R27" si="0">IF(OR(S16="Preventivo",S16="Detectivo"),"Probabilidad",IF(S16="Correctivo","Impacto",""))</f>
        <v>Probabilidad</v>
      </c>
      <c r="S16" s="15" t="s">
        <v>63</v>
      </c>
      <c r="T16" s="15" t="s">
        <v>64</v>
      </c>
      <c r="U16" s="16" t="str">
        <f>IF(AND(S16="Preventivo",T16="Automático"),"50%",IF(AND(S16="Preventivo",T16="Manual"),"40%",IF(AND(S16="Detectivo",T16="Automático"),"40%",IF(AND(S16="Detectivo",T16="Manual"),"30%",IF(AND(S16="Correctivo",T16="Automático"),"35%",IF(AND(S16="Correctivo",T16="Manual"),"25%",""))))))</f>
        <v>40%</v>
      </c>
      <c r="V16" s="15" t="s">
        <v>65</v>
      </c>
      <c r="W16" s="15" t="s">
        <v>66</v>
      </c>
      <c r="X16" s="15" t="s">
        <v>67</v>
      </c>
      <c r="Y16" s="17">
        <f>IFERROR(IF(R16="Probabilidad",(I16-(+I16*U16)),IF(R16="Impacto",I16,"")),"")</f>
        <v>0.48</v>
      </c>
      <c r="Z16" s="18" t="str">
        <f>IFERROR(IF(Y16="","",IF(Y16&lt;=0.2,"Muy Baja",IF(Y16&lt;=0.4,"Baja",IF(Y16&lt;=0.6,"Media",IF(Y16&lt;=0.8,"Alta","Muy Alta"))))),"")</f>
        <v>Media</v>
      </c>
      <c r="AA16" s="16">
        <f>+Y16</f>
        <v>0.48</v>
      </c>
      <c r="AB16" s="18" t="str">
        <f>IFERROR(IF(AC16="","",IF(AC16&lt;=0.2,"Leve",IF(AC16&lt;=0.4,"Menor",IF(AC16&lt;=0.6,"Moderado",IF(AC16&lt;=0.8,"Mayor","Catastrófico"))))),"")</f>
        <v>Leve</v>
      </c>
      <c r="AC16" s="16">
        <f>IFERROR(IF(R16="Impacto",(M16-(+M16*U16)),IF(R16="Probabilidad",M16,"")),"")</f>
        <v>0.2</v>
      </c>
      <c r="AD16" s="19" t="str">
        <f>IFERROR(IF(OR(AND(Z16="Muy Baja",AB16="Leve"),AND(Z16="Muy Baja",AB16="Menor"),AND(Z16="Baja",AB16="Leve")),"Bajo",IF(OR(AND(Z16="Muy baja",AB16="Moderado"),AND(Z16="Baja",AB16="Menor"),AND(Z16="Baja",AB16="Moderado"),AND(Z16="Media",AB16="Leve"),AND(Z16="Media",AB16="Menor"),AND(Z16="Media",AB16="Moderado"),AND(Z16="Alta",AB16="Leve"),AND(Z16="Alta",AB16="Menor")),"Moderado",IF(OR(AND(Z16="Muy Baja",AB16="Mayor"),AND(Z16="Baja",AB16="Mayor"),AND(Z16="Media",AB16="Mayor"),AND(Z16="Alta",AB16="Moderado"),AND(Z16="Alta",AB16="Mayor"),AND(Z16="Muy Alta",AB16="Leve"),AND(Z16="Muy Alta",AB16="Menor"),AND(Z16="Muy Alta",AB16="Moderado"),AND(Z16="Muy Alta",AB16="Mayor")),"Alto",IF(OR(AND(Z16="Muy Baja",AB16="Catastrófico"),AND(Z16="Baja",AB16="Catastrófico"),AND(Z16="Media",AB16="Catastrófico"),AND(Z16="Alta",AB16="Catastrófico"),AND(Z16="Muy Alta",AB16="Catastrófico")),"Extremo","")))),"")</f>
        <v>Moderado</v>
      </c>
      <c r="AE16" s="20" t="s">
        <v>68</v>
      </c>
      <c r="AF16" s="447" t="s">
        <v>69</v>
      </c>
      <c r="AG16" s="447" t="s">
        <v>70</v>
      </c>
      <c r="AH16" s="449" t="s">
        <v>71</v>
      </c>
      <c r="AI16" s="449" t="s">
        <v>72</v>
      </c>
      <c r="AJ16" s="449" t="s">
        <v>73</v>
      </c>
      <c r="AK16" s="435" t="s">
        <v>74</v>
      </c>
    </row>
    <row r="17" spans="1:37" ht="185.25" customHeight="1" x14ac:dyDescent="0.3">
      <c r="A17" s="422"/>
      <c r="B17" s="423"/>
      <c r="C17" s="423"/>
      <c r="D17" s="423"/>
      <c r="E17" s="424"/>
      <c r="F17" s="423"/>
      <c r="G17" s="425"/>
      <c r="H17" s="426"/>
      <c r="I17" s="437"/>
      <c r="J17" s="438"/>
      <c r="K17" s="437">
        <f>IF(NOT(ISERROR(MATCH(J17,_xlfn.ANCHORARRAY(E20),0))),#REF!&amp;"Por favor no seleccionar los criterios de impacto",J17)</f>
        <v>0</v>
      </c>
      <c r="L17" s="440"/>
      <c r="M17" s="442"/>
      <c r="N17" s="444"/>
      <c r="O17" s="11">
        <v>2</v>
      </c>
      <c r="P17" s="22" t="s">
        <v>75</v>
      </c>
      <c r="Q17" s="13" t="s">
        <v>76</v>
      </c>
      <c r="R17" s="14" t="str">
        <f t="shared" si="0"/>
        <v>Probabilidad</v>
      </c>
      <c r="S17" s="15" t="s">
        <v>63</v>
      </c>
      <c r="T17" s="15" t="s">
        <v>64</v>
      </c>
      <c r="U17" s="16" t="str">
        <f t="shared" ref="U17" si="1">IF(AND(S17="Preventivo",T17="Automático"),"50%",IF(AND(S17="Preventivo",T17="Manual"),"40%",IF(AND(S17="Detectivo",T17="Automático"),"40%",IF(AND(S17="Detectivo",T17="Manual"),"30%",IF(AND(S17="Correctivo",T17="Automático"),"35%",IF(AND(S17="Correctivo",T17="Manual"),"25%",""))))))</f>
        <v>40%</v>
      </c>
      <c r="V17" s="15" t="s">
        <v>65</v>
      </c>
      <c r="W17" s="15" t="s">
        <v>66</v>
      </c>
      <c r="X17" s="15" t="s">
        <v>67</v>
      </c>
      <c r="Y17" s="17">
        <f>IFERROR(IF(AND(R16="Probabilidad",R17="Probabilidad"),(AA16-(+AA16*U17)),IF(R17="Probabilidad",(I16-(+I16*U17)),IF(R17="Impacto",AA16,""))),"")</f>
        <v>0.28799999999999998</v>
      </c>
      <c r="Z17" s="18" t="str">
        <f t="shared" ref="Z17:Z27" si="2">IFERROR(IF(Y17="","",IF(Y17&lt;=0.2,"Muy Baja",IF(Y17&lt;=0.4,"Baja",IF(Y17&lt;=0.6,"Media",IF(Y17&lt;=0.8,"Alta","Muy Alta"))))),"")</f>
        <v>Baja</v>
      </c>
      <c r="AA17" s="16">
        <f t="shared" ref="AA17" si="3">+Y17</f>
        <v>0.28799999999999998</v>
      </c>
      <c r="AB17" s="18" t="str">
        <f t="shared" ref="AB17:AB27" si="4">IFERROR(IF(AC17="","",IF(AC17&lt;=0.2,"Leve",IF(AC17&lt;=0.4,"Menor",IF(AC17&lt;=0.6,"Moderado",IF(AC17&lt;=0.8,"Mayor","Catastrófico"))))),"")</f>
        <v>Leve</v>
      </c>
      <c r="AC17" s="16">
        <f>IFERROR(IF(AND(R16="Impacto",R17="Impacto"),(AC16-(+AC16*U17)),IF(R17="Impacto",($M$16-(+$M$16*U17)),IF(R17="Probabilidad",AC16,""))),"")</f>
        <v>0.2</v>
      </c>
      <c r="AD17" s="19" t="str">
        <f t="shared" ref="AD17" si="5">IFERROR(IF(OR(AND(Z17="Muy Baja",AB17="Leve"),AND(Z17="Muy Baja",AB17="Menor"),AND(Z17="Baja",AB17="Leve")),"Bajo",IF(OR(AND(Z17="Muy baja",AB17="Moderado"),AND(Z17="Baja",AB17="Menor"),AND(Z17="Baja",AB17="Moderado"),AND(Z17="Media",AB17="Leve"),AND(Z17="Media",AB17="Menor"),AND(Z17="Media",AB17="Moderado"),AND(Z17="Alta",AB17="Leve"),AND(Z17="Alta",AB17="Menor")),"Moderado",IF(OR(AND(Z17="Muy Baja",AB17="Mayor"),AND(Z17="Baja",AB17="Mayor"),AND(Z17="Media",AB17="Mayor"),AND(Z17="Alta",AB17="Moderado"),AND(Z17="Alta",AB17="Mayor"),AND(Z17="Muy Alta",AB17="Leve"),AND(Z17="Muy Alta",AB17="Menor"),AND(Z17="Muy Alta",AB17="Moderado"),AND(Z17="Muy Alta",AB17="Mayor")),"Alto",IF(OR(AND(Z17="Muy Baja",AB17="Catastrófico"),AND(Z17="Baja",AB17="Catastrófico"),AND(Z17="Media",AB17="Catastrófico"),AND(Z17="Alta",AB17="Catastrófico"),AND(Z17="Muy Alta",AB17="Catastrófico")),"Extremo","")))),"")</f>
        <v>Bajo</v>
      </c>
      <c r="AE17" s="15" t="s">
        <v>68</v>
      </c>
      <c r="AF17" s="448"/>
      <c r="AG17" s="448"/>
      <c r="AH17" s="450"/>
      <c r="AI17" s="450"/>
      <c r="AJ17" s="450"/>
      <c r="AK17" s="436"/>
    </row>
    <row r="18" spans="1:37" ht="195" customHeight="1" x14ac:dyDescent="0.3">
      <c r="A18" s="422">
        <v>2</v>
      </c>
      <c r="B18" s="423" t="s">
        <v>55</v>
      </c>
      <c r="C18" s="446" t="s">
        <v>77</v>
      </c>
      <c r="D18" s="446" t="s">
        <v>78</v>
      </c>
      <c r="E18" s="424" t="s">
        <v>79</v>
      </c>
      <c r="F18" s="423" t="s">
        <v>80</v>
      </c>
      <c r="G18" s="436">
        <v>3</v>
      </c>
      <c r="H18" s="426" t="str">
        <f>IF(G18&lt;=0,"",IF(G18&lt;=2,"Muy Baja",IF(G18&lt;=24,"Baja",IF(G18&lt;=500,"Media",IF(G18&lt;=5000,"Alta","Muy Alta")))))</f>
        <v>Baja</v>
      </c>
      <c r="I18" s="437">
        <f>IF(H18="","",IF(H18="Muy Baja",0.2,IF(H18="Baja",0.4,IF(H18="Media",0.6,IF(H18="Alta",0.8,IF(H18="Muy Alta",1,))))))</f>
        <v>0.4</v>
      </c>
      <c r="J18" s="438" t="s">
        <v>81</v>
      </c>
      <c r="K18" s="437" t="str">
        <f>IF(NOT(ISERROR(MATCH(J18,'[1]Tabla Impacto'!$B$221:$B$223,0))),'[1]Tabla Impacto'!$F$223&amp;"Por favor no seleccionar los criterios de impacto(Afectación Económica o presupuestal y Pérdida Reputacional)",J18)</f>
        <v xml:space="preserve">     Afectación menor a 10 SMLMV .</v>
      </c>
      <c r="L18" s="426" t="str">
        <f>IF(OR(K18='[1]Tabla Impacto'!$C$11,K18='[1]Tabla Impacto'!$D$11),"Leve",IF(OR(K18='[1]Tabla Impacto'!$C$12,K18='[1]Tabla Impacto'!$D$12),"Menor",IF(OR(K18='[1]Tabla Impacto'!$C$13,K18='[1]Tabla Impacto'!$D$13),"Moderado",IF(OR(K18='[1]Tabla Impacto'!$C$14,K18='[1]Tabla Impacto'!$D$14),"Mayor",IF(OR(K18='[1]Tabla Impacto'!$C$15,K18='[1]Tabla Impacto'!$D$15),"Catastrófico","")))))</f>
        <v>Leve</v>
      </c>
      <c r="M18" s="437">
        <f>IF(L18="","",IF(L18="Leve",0.2,IF(L18="Menor",0.4,IF(L18="Moderado",0.6,IF(L18="Mayor",0.8,IF(L18="Catastrófico",1,))))))</f>
        <v>0.2</v>
      </c>
      <c r="N18" s="455" t="str">
        <f>IF(OR(AND(H18="Muy Baja",L18="Leve"),AND(H18="Muy Baja",L18="Menor"),AND(H18="Baja",L18="Leve")),"Bajo",IF(OR(AND(H18="Muy baja",L18="Moderado"),AND(H18="Baja",L18="Menor"),AND(H18="Baja",L18="Moderado"),AND(H18="Media",L18="Leve"),AND(H18="Media",L18="Menor"),AND(H18="Media",L18="Moderado"),AND(H18="Alta",L18="Leve"),AND(H18="Alta",L18="Menor")),"Moderado",IF(OR(AND(H18="Muy Baja",L18="Mayor"),AND(H18="Baja",L18="Mayor"),AND(H18="Media",L18="Mayor"),AND(H18="Alta",L18="Moderado"),AND(H18="Alta",L18="Mayor"),AND(H18="Muy Alta",L18="Leve"),AND(H18="Muy Alta",L18="Menor"),AND(H18="Muy Alta",L18="Moderado"),AND(H18="Muy Alta",L18="Mayor")),"Alto",IF(OR(AND(H18="Muy Baja",L18="Catastrófico"),AND(H18="Baja",L18="Catastrófico"),AND(H18="Media",L18="Catastrófico"),AND(H18="Alta",L18="Catastrófico"),AND(H18="Muy Alta",L18="Catastrófico")),"Extremo",""))))</f>
        <v>Bajo</v>
      </c>
      <c r="O18" s="11">
        <v>1</v>
      </c>
      <c r="P18" s="22" t="s">
        <v>82</v>
      </c>
      <c r="Q18" s="13" t="s">
        <v>83</v>
      </c>
      <c r="R18" s="14" t="str">
        <f t="shared" si="0"/>
        <v>Probabilidad</v>
      </c>
      <c r="S18" s="15" t="s">
        <v>63</v>
      </c>
      <c r="T18" s="15" t="s">
        <v>64</v>
      </c>
      <c r="U18" s="16" t="str">
        <f>IF(AND(S18="Preventivo",T18="Automático"),"50%",IF(AND(S18="Preventivo",T18="Manual"),"40%",IF(AND(S18="Detectivo",T18="Automático"),"40%",IF(AND(S18="Detectivo",T18="Manual"),"30%",IF(AND(S18="Correctivo",T18="Automático"),"35%",IF(AND(S18="Correctivo",T18="Manual"),"25%",""))))))</f>
        <v>40%</v>
      </c>
      <c r="V18" s="15" t="s">
        <v>65</v>
      </c>
      <c r="W18" s="15" t="s">
        <v>66</v>
      </c>
      <c r="X18" s="15" t="s">
        <v>67</v>
      </c>
      <c r="Y18" s="17">
        <f>IFERROR(IF(R18="Probabilidad",(I18-(+I18*U18)),IF(R18="Impacto",I18,"")),"")</f>
        <v>0.24</v>
      </c>
      <c r="Z18" s="18" t="str">
        <f>IFERROR(IF(Y18="","",IF(Y18&lt;=0.2,"Muy Baja",IF(Y18&lt;=0.4,"Baja",IF(Y18&lt;=0.6,"Media",IF(Y18&lt;=0.8,"Alta","Muy Alta"))))),"")</f>
        <v>Baja</v>
      </c>
      <c r="AA18" s="16">
        <f>+Y18</f>
        <v>0.24</v>
      </c>
      <c r="AB18" s="18" t="str">
        <f>IFERROR(IF(AC18="","",IF(AC18&lt;=0.2,"Leve",IF(AC18&lt;=0.4,"Menor",IF(AC18&lt;=0.6,"Moderado",IF(AC18&lt;=0.8,"Mayor","Catastrófico"))))),"")</f>
        <v>Leve</v>
      </c>
      <c r="AC18" s="16">
        <f>IFERROR(IF(R18="Impacto",(M18-(+M18*U18)),IF(R18="Probabilidad",M18,"")),"")</f>
        <v>0.2</v>
      </c>
      <c r="AD18" s="19" t="str">
        <f>IFERROR(IF(OR(AND(Z18="Muy Baja",AB18="Leve"),AND(Z18="Muy Baja",AB18="Menor"),AND(Z18="Baja",AB18="Leve")),"Bajo",IF(OR(AND(Z18="Muy baja",AB18="Moderado"),AND(Z18="Baja",AB18="Menor"),AND(Z18="Baja",AB18="Moderado"),AND(Z18="Media",AB18="Leve"),AND(Z18="Media",AB18="Menor"),AND(Z18="Media",AB18="Moderado"),AND(Z18="Alta",AB18="Leve"),AND(Z18="Alta",AB18="Menor")),"Moderado",IF(OR(AND(Z18="Muy Baja",AB18="Mayor"),AND(Z18="Baja",AB18="Mayor"),AND(Z18="Media",AB18="Mayor"),AND(Z18="Alta",AB18="Moderado"),AND(Z18="Alta",AB18="Mayor"),AND(Z18="Muy Alta",AB18="Leve"),AND(Z18="Muy Alta",AB18="Menor"),AND(Z18="Muy Alta",AB18="Moderado"),AND(Z18="Muy Alta",AB18="Mayor")),"Alto",IF(OR(AND(Z18="Muy Baja",AB18="Catastrófico"),AND(Z18="Baja",AB18="Catastrófico"),AND(Z18="Media",AB18="Catastrófico"),AND(Z18="Alta",AB18="Catastrófico"),AND(Z18="Muy Alta",AB18="Catastrófico")),"Extremo","")))),"")</f>
        <v>Bajo</v>
      </c>
      <c r="AE18" s="15" t="s">
        <v>68</v>
      </c>
      <c r="AF18" s="447" t="s">
        <v>84</v>
      </c>
      <c r="AG18" s="447" t="s">
        <v>70</v>
      </c>
      <c r="AH18" s="449" t="s">
        <v>85</v>
      </c>
      <c r="AI18" s="449" t="s">
        <v>86</v>
      </c>
      <c r="AJ18" s="449" t="s">
        <v>73</v>
      </c>
      <c r="AK18" s="435" t="s">
        <v>74</v>
      </c>
    </row>
    <row r="19" spans="1:37" ht="114.75" customHeight="1" x14ac:dyDescent="0.3">
      <c r="A19" s="422"/>
      <c r="B19" s="423"/>
      <c r="C19" s="446"/>
      <c r="D19" s="446"/>
      <c r="E19" s="424"/>
      <c r="F19" s="423"/>
      <c r="G19" s="425"/>
      <c r="H19" s="426"/>
      <c r="I19" s="437"/>
      <c r="J19" s="438"/>
      <c r="K19" s="437">
        <f>IF(NOT(ISERROR(MATCH(J19,_xlfn.ANCHORARRAY(E22),0))),#REF!&amp;"Por favor no seleccionar los criterios de impacto",J19)</f>
        <v>0</v>
      </c>
      <c r="L19" s="426"/>
      <c r="M19" s="437"/>
      <c r="N19" s="455"/>
      <c r="O19" s="11">
        <v>2</v>
      </c>
      <c r="P19" s="22" t="s">
        <v>87</v>
      </c>
      <c r="Q19" s="13" t="s">
        <v>88</v>
      </c>
      <c r="R19" s="14" t="str">
        <f t="shared" si="0"/>
        <v>Probabilidad</v>
      </c>
      <c r="S19" s="15" t="s">
        <v>63</v>
      </c>
      <c r="T19" s="15" t="s">
        <v>64</v>
      </c>
      <c r="U19" s="16" t="str">
        <f t="shared" ref="U19" si="6">IF(AND(S19="Preventivo",T19="Automático"),"50%",IF(AND(S19="Preventivo",T19="Manual"),"40%",IF(AND(S19="Detectivo",T19="Automático"),"40%",IF(AND(S19="Detectivo",T19="Manual"),"30%",IF(AND(S19="Correctivo",T19="Automático"),"35%",IF(AND(S19="Correctivo",T19="Manual"),"25%",""))))))</f>
        <v>40%</v>
      </c>
      <c r="V19" s="15" t="s">
        <v>65</v>
      </c>
      <c r="W19" s="15" t="s">
        <v>66</v>
      </c>
      <c r="X19" s="15" t="s">
        <v>67</v>
      </c>
      <c r="Y19" s="17">
        <f>IFERROR(IF(AND(R18="Probabilidad",R19="Probabilidad"),(AA18-(+AA18*U19)),IF(R19="Probabilidad",(I18-(+I18*U19)),IF(R19="Impacto",AA18,""))),"")</f>
        <v>0.14399999999999999</v>
      </c>
      <c r="Z19" s="18" t="str">
        <f t="shared" si="2"/>
        <v>Muy Baja</v>
      </c>
      <c r="AA19" s="16">
        <f t="shared" ref="AA19" si="7">+Y19</f>
        <v>0.14399999999999999</v>
      </c>
      <c r="AB19" s="18" t="str">
        <f t="shared" si="4"/>
        <v>Leve</v>
      </c>
      <c r="AC19" s="16">
        <f>IFERROR(IF(AND(R18="Impacto",R19="Impacto"),(AC16-(+AC16*U19)),IF(R19="Impacto",($M$18-(+$M$18*U19)),IF(R19="Probabilidad",AC16,""))),"")</f>
        <v>0.2</v>
      </c>
      <c r="AD19" s="19" t="str">
        <f t="shared" ref="AD19" si="8">IFERROR(IF(OR(AND(Z19="Muy Baja",AB19="Leve"),AND(Z19="Muy Baja",AB19="Menor"),AND(Z19="Baja",AB19="Leve")),"Bajo",IF(OR(AND(Z19="Muy baja",AB19="Moderado"),AND(Z19="Baja",AB19="Menor"),AND(Z19="Baja",AB19="Moderado"),AND(Z19="Media",AB19="Leve"),AND(Z19="Media",AB19="Menor"),AND(Z19="Media",AB19="Moderado"),AND(Z19="Alta",AB19="Leve"),AND(Z19="Alta",AB19="Menor")),"Moderado",IF(OR(AND(Z19="Muy Baja",AB19="Mayor"),AND(Z19="Baja",AB19="Mayor"),AND(Z19="Media",AB19="Mayor"),AND(Z19="Alta",AB19="Moderado"),AND(Z19="Alta",AB19="Mayor"),AND(Z19="Muy Alta",AB19="Leve"),AND(Z19="Muy Alta",AB19="Menor"),AND(Z19="Muy Alta",AB19="Moderado"),AND(Z19="Muy Alta",AB19="Mayor")),"Alto",IF(OR(AND(Z19="Muy Baja",AB19="Catastrófico"),AND(Z19="Baja",AB19="Catastrófico"),AND(Z19="Media",AB19="Catastrófico"),AND(Z19="Alta",AB19="Catastrófico"),AND(Z19="Muy Alta",AB19="Catastrófico")),"Extremo","")))),"")</f>
        <v>Bajo</v>
      </c>
      <c r="AE19" s="15" t="s">
        <v>68</v>
      </c>
      <c r="AF19" s="448"/>
      <c r="AG19" s="448"/>
      <c r="AH19" s="450"/>
      <c r="AI19" s="450"/>
      <c r="AJ19" s="450"/>
      <c r="AK19" s="436"/>
    </row>
    <row r="20" spans="1:37" ht="152.25" customHeight="1" x14ac:dyDescent="0.3">
      <c r="A20" s="422">
        <v>3</v>
      </c>
      <c r="B20" s="423" t="s">
        <v>89</v>
      </c>
      <c r="C20" s="451" t="s">
        <v>90</v>
      </c>
      <c r="D20" s="451" t="s">
        <v>91</v>
      </c>
      <c r="E20" s="453" t="s">
        <v>92</v>
      </c>
      <c r="F20" s="423" t="s">
        <v>59</v>
      </c>
      <c r="G20" s="425">
        <v>5</v>
      </c>
      <c r="H20" s="426" t="str">
        <f>IF(G20&lt;=0,"",IF(G20&lt;=2,"Muy Baja",IF(G20&lt;=24,"Baja",IF(G20&lt;=500,"Media",IF(G20&lt;=5000,"Alta","Muy Alta")))))</f>
        <v>Baja</v>
      </c>
      <c r="I20" s="437">
        <f>IF(H20="","",IF(H20="Muy Baja",0.2,IF(H20="Baja",0.4,IF(H20="Media",0.6,IF(H20="Alta",0.8,IF(H20="Muy Alta",1,))))))</f>
        <v>0.4</v>
      </c>
      <c r="J20" s="438" t="s">
        <v>60</v>
      </c>
      <c r="K20" s="437" t="str">
        <f>IF(NOT(ISERROR(MATCH(J20,'[1]Tabla Impacto'!$B$221:$B$223,0))),'[1]Tabla Impacto'!$F$223&amp;"Por favor no seleccionar los criterios de impacto(Afectación Económica o presupuestal y Pérdida Reputacional)",J20)</f>
        <v xml:space="preserve">     El riesgo afecta la imagen de alguna área de la organización</v>
      </c>
      <c r="L20" s="426" t="str">
        <f>IF(OR(K20='[1]Tabla Impacto'!$C$11,K20='[1]Tabla Impacto'!$D$11),"Leve",IF(OR(K20='[1]Tabla Impacto'!$C$12,K20='[1]Tabla Impacto'!$D$12),"Menor",IF(OR(K20='[1]Tabla Impacto'!$C$13,K20='[1]Tabla Impacto'!$D$13),"Moderado",IF(OR(K20='[1]Tabla Impacto'!$C$14,K20='[1]Tabla Impacto'!$D$14),"Mayor",IF(OR(K20='[1]Tabla Impacto'!$C$15,K20='[1]Tabla Impacto'!$D$15),"Catastrófico","")))))</f>
        <v>Leve</v>
      </c>
      <c r="M20" s="437">
        <f>IF(L20="","",IF(L20="Leve",0.2,IF(L20="Menor",0.4,IF(L20="Moderado",0.6,IF(L20="Mayor",0.8,IF(L20="Catastrófico",1,))))))</f>
        <v>0.2</v>
      </c>
      <c r="N20" s="455" t="str">
        <f>IF(OR(AND(H20="Muy Baja",L20="Leve"),AND(H20="Muy Baja",L20="Menor"),AND(H20="Baja",L20="Leve")),"Bajo",IF(OR(AND(H20="Muy baja",L20="Moderado"),AND(H20="Baja",L20="Menor"),AND(H20="Baja",L20="Moderado"),AND(H20="Media",L20="Leve"),AND(H20="Media",L20="Menor"),AND(H20="Media",L20="Moderado"),AND(H20="Alta",L20="Leve"),AND(H20="Alta",L20="Menor")),"Moderado",IF(OR(AND(H20="Muy Baja",L20="Mayor"),AND(H20="Baja",L20="Mayor"),AND(H20="Media",L20="Mayor"),AND(H20="Alta",L20="Moderado"),AND(H20="Alta",L20="Mayor"),AND(H20="Muy Alta",L20="Leve"),AND(H20="Muy Alta",L20="Menor"),AND(H20="Muy Alta",L20="Moderado"),AND(H20="Muy Alta",L20="Mayor")),"Alto",IF(OR(AND(H20="Muy Baja",L20="Catastrófico"),AND(H20="Baja",L20="Catastrófico"),AND(H20="Media",L20="Catastrófico"),AND(H20="Alta",L20="Catastrófico"),AND(H20="Muy Alta",L20="Catastrófico")),"Extremo",""))))</f>
        <v>Bajo</v>
      </c>
      <c r="O20" s="11">
        <v>1</v>
      </c>
      <c r="P20" s="24" t="s">
        <v>93</v>
      </c>
      <c r="Q20" s="24" t="s">
        <v>94</v>
      </c>
      <c r="R20" s="14" t="str">
        <f t="shared" si="0"/>
        <v>Probabilidad</v>
      </c>
      <c r="S20" s="15" t="s">
        <v>63</v>
      </c>
      <c r="T20" s="15" t="s">
        <v>64</v>
      </c>
      <c r="U20" s="16" t="str">
        <f>IF(AND(S20="Preventivo",T20="Automático"),"50%",IF(AND(S20="Preventivo",T20="Manual"),"40%",IF(AND(S20="Detectivo",T20="Automático"),"40%",IF(AND(S20="Detectivo",T20="Manual"),"30%",IF(AND(S20="Correctivo",T20="Automático"),"35%",IF(AND(S20="Correctivo",T20="Manual"),"25%",""))))))</f>
        <v>40%</v>
      </c>
      <c r="V20" s="15" t="s">
        <v>95</v>
      </c>
      <c r="W20" s="15" t="s">
        <v>66</v>
      </c>
      <c r="X20" s="15" t="s">
        <v>67</v>
      </c>
      <c r="Y20" s="17">
        <f>IFERROR(IF(R20="Probabilidad",(I20-(+I20*U20)),IF(R20="Impacto",I20,"")),"")</f>
        <v>0.24</v>
      </c>
      <c r="Z20" s="18" t="str">
        <f>IFERROR(IF(Y20="","",IF(Y20&lt;=0.2,"Muy Baja",IF(Y20&lt;=0.4,"Baja",IF(Y20&lt;=0.6,"Media",IF(Y20&lt;=0.8,"Alta","Muy Alta"))))),"")</f>
        <v>Baja</v>
      </c>
      <c r="AA20" s="16">
        <f>+Y20</f>
        <v>0.24</v>
      </c>
      <c r="AB20" s="18" t="str">
        <f>IFERROR(IF(AC20="","",IF(AC20&lt;=0.2,"Leve",IF(AC20&lt;=0.4,"Menor",IF(AC20&lt;=0.6,"Moderado",IF(AC20&lt;=0.8,"Mayor","Catastrófico"))))),"")</f>
        <v>Leve</v>
      </c>
      <c r="AC20" s="16">
        <f>IFERROR(IF(R20="Impacto",(M20-(+M20*U20)),IF(R20="Probabilidad",M20,"")),"")</f>
        <v>0.2</v>
      </c>
      <c r="AD20" s="19" t="str">
        <f>IFERROR(IF(OR(AND(Z20="Muy Baja",AB20="Leve"),AND(Z20="Muy Baja",AB20="Menor"),AND(Z20="Baja",AB20="Leve")),"Bajo",IF(OR(AND(Z20="Muy baja",AB20="Moderado"),AND(Z20="Baja",AB20="Menor"),AND(Z20="Baja",AB20="Moderado"),AND(Z20="Media",AB20="Leve"),AND(Z20="Media",AB20="Menor"),AND(Z20="Media",AB20="Moderado"),AND(Z20="Alta",AB20="Leve"),AND(Z20="Alta",AB20="Menor")),"Moderado",IF(OR(AND(Z20="Muy Baja",AB20="Mayor"),AND(Z20="Baja",AB20="Mayor"),AND(Z20="Media",AB20="Mayor"),AND(Z20="Alta",AB20="Moderado"),AND(Z20="Alta",AB20="Mayor"),AND(Z20="Muy Alta",AB20="Leve"),AND(Z20="Muy Alta",AB20="Menor"),AND(Z20="Muy Alta",AB20="Moderado"),AND(Z20="Muy Alta",AB20="Mayor")),"Alto",IF(OR(AND(Z20="Muy Baja",AB20="Catastrófico"),AND(Z20="Baja",AB20="Catastrófico"),AND(Z20="Media",AB20="Catastrófico"),AND(Z20="Alta",AB20="Catastrófico"),AND(Z20="Muy Alta",AB20="Catastrófico")),"Extremo","")))),"")</f>
        <v>Bajo</v>
      </c>
      <c r="AE20" s="15" t="s">
        <v>68</v>
      </c>
      <c r="AF20" s="447" t="s">
        <v>96</v>
      </c>
      <c r="AG20" s="447" t="s">
        <v>70</v>
      </c>
      <c r="AH20" s="449" t="s">
        <v>97</v>
      </c>
      <c r="AI20" s="449" t="s">
        <v>98</v>
      </c>
      <c r="AJ20" s="449" t="s">
        <v>73</v>
      </c>
      <c r="AK20" s="435" t="s">
        <v>74</v>
      </c>
    </row>
    <row r="21" spans="1:37" ht="108.75" customHeight="1" x14ac:dyDescent="0.3">
      <c r="A21" s="422"/>
      <c r="B21" s="423"/>
      <c r="C21" s="452"/>
      <c r="D21" s="452"/>
      <c r="E21" s="454"/>
      <c r="F21" s="423"/>
      <c r="G21" s="425"/>
      <c r="H21" s="426"/>
      <c r="I21" s="437"/>
      <c r="J21" s="438"/>
      <c r="K21" s="437">
        <f>IF(NOT(ISERROR(MATCH(J21,_xlfn.ANCHORARRAY(E24),0))),#REF!&amp;"Por favor no seleccionar los criterios de impacto",J21)</f>
        <v>0</v>
      </c>
      <c r="L21" s="426"/>
      <c r="M21" s="437"/>
      <c r="N21" s="455"/>
      <c r="O21" s="11">
        <v>2</v>
      </c>
      <c r="P21" s="24" t="s">
        <v>99</v>
      </c>
      <c r="Q21" s="24" t="s">
        <v>100</v>
      </c>
      <c r="R21" s="14" t="str">
        <f t="shared" si="0"/>
        <v>Probabilidad</v>
      </c>
      <c r="S21" s="15" t="s">
        <v>63</v>
      </c>
      <c r="T21" s="15" t="s">
        <v>64</v>
      </c>
      <c r="U21" s="16" t="str">
        <f t="shared" ref="U21" si="9">IF(AND(S21="Preventivo",T21="Automático"),"50%",IF(AND(S21="Preventivo",T21="Manual"),"40%",IF(AND(S21="Detectivo",T21="Automático"),"40%",IF(AND(S21="Detectivo",T21="Manual"),"30%",IF(AND(S21="Correctivo",T21="Automático"),"35%",IF(AND(S21="Correctivo",T21="Manual"),"25%",""))))))</f>
        <v>40%</v>
      </c>
      <c r="V21" s="15" t="s">
        <v>95</v>
      </c>
      <c r="W21" s="15" t="s">
        <v>66</v>
      </c>
      <c r="X21" s="15" t="s">
        <v>67</v>
      </c>
      <c r="Y21" s="25">
        <f>IFERROR(IF(AND(R20="Probabilidad",R21="Probabilidad"),(AA20-(+AA20*U21)),IF(R21="Probabilidad",(I20-(+I20*U21)),IF(R21="Impacto",AA20,""))),"")</f>
        <v>0.14399999999999999</v>
      </c>
      <c r="Z21" s="18" t="str">
        <f t="shared" si="2"/>
        <v>Muy Baja</v>
      </c>
      <c r="AA21" s="16">
        <f t="shared" ref="AA21" si="10">+Y21</f>
        <v>0.14399999999999999</v>
      </c>
      <c r="AB21" s="18" t="str">
        <f t="shared" si="4"/>
        <v>Leve</v>
      </c>
      <c r="AC21" s="16">
        <f>IFERROR(IF(AND(R20="Impacto",R21="Impacto"),(AC18-(+AC18*U21)),IF(R21="Impacto",($M$20-(+$M$20*U21)),IF(R21="Probabilidad",AC18,""))),"")</f>
        <v>0.2</v>
      </c>
      <c r="AD21" s="19" t="str">
        <f t="shared" ref="AD21" si="11">IFERROR(IF(OR(AND(Z21="Muy Baja",AB21="Leve"),AND(Z21="Muy Baja",AB21="Menor"),AND(Z21="Baja",AB21="Leve")),"Bajo",IF(OR(AND(Z21="Muy baja",AB21="Moderado"),AND(Z21="Baja",AB21="Menor"),AND(Z21="Baja",AB21="Moderado"),AND(Z21="Media",AB21="Leve"),AND(Z21="Media",AB21="Menor"),AND(Z21="Media",AB21="Moderado"),AND(Z21="Alta",AB21="Leve"),AND(Z21="Alta",AB21="Menor")),"Moderado",IF(OR(AND(Z21="Muy Baja",AB21="Mayor"),AND(Z21="Baja",AB21="Mayor"),AND(Z21="Media",AB21="Mayor"),AND(Z21="Alta",AB21="Moderado"),AND(Z21="Alta",AB21="Mayor"),AND(Z21="Muy Alta",AB21="Leve"),AND(Z21="Muy Alta",AB21="Menor"),AND(Z21="Muy Alta",AB21="Moderado"),AND(Z21="Muy Alta",AB21="Mayor")),"Alto",IF(OR(AND(Z21="Muy Baja",AB21="Catastrófico"),AND(Z21="Baja",AB21="Catastrófico"),AND(Z21="Media",AB21="Catastrófico"),AND(Z21="Alta",AB21="Catastrófico"),AND(Z21="Muy Alta",AB21="Catastrófico")),"Extremo","")))),"")</f>
        <v>Bajo</v>
      </c>
      <c r="AE21" s="15" t="s">
        <v>68</v>
      </c>
      <c r="AF21" s="448"/>
      <c r="AG21" s="448"/>
      <c r="AH21" s="450"/>
      <c r="AI21" s="450"/>
      <c r="AJ21" s="450"/>
      <c r="AK21" s="436"/>
    </row>
    <row r="22" spans="1:37" ht="128.25" customHeight="1" x14ac:dyDescent="0.3">
      <c r="A22" s="422">
        <v>4</v>
      </c>
      <c r="B22" s="423" t="s">
        <v>89</v>
      </c>
      <c r="C22" s="451" t="s">
        <v>101</v>
      </c>
      <c r="D22" s="451" t="s">
        <v>102</v>
      </c>
      <c r="E22" s="453" t="s">
        <v>103</v>
      </c>
      <c r="F22" s="423" t="s">
        <v>59</v>
      </c>
      <c r="G22" s="425">
        <v>500</v>
      </c>
      <c r="H22" s="440" t="str">
        <f>IF(G22&lt;=0,"",IF(G22&lt;=2,"Muy Baja",IF(G22&lt;=24,"Baja",IF(G22&lt;=500,"Media",IF(G22&lt;=5000,"Alta","Muy Alta")))))</f>
        <v>Media</v>
      </c>
      <c r="I22" s="442">
        <f>IF(H22="","",IF(H22="Muy Baja",0.2,IF(H22="Baja",0.4,IF(H22="Media",0.6,IF(H22="Alta",0.8,IF(H22="Muy Alta",1,))))))</f>
        <v>0.6</v>
      </c>
      <c r="J22" s="438" t="s">
        <v>60</v>
      </c>
      <c r="K22" s="442" t="str">
        <f>IF(NOT(ISERROR(MATCH(J22,'[1]Tabla Impacto'!$B$221:$B$223,0))),'[1]Tabla Impacto'!$F$223&amp;"Por favor no seleccionar los criterios de impacto(Afectación Económica o presupuestal y Pérdida Reputacional)",J22)</f>
        <v xml:space="preserve">     El riesgo afecta la imagen de alguna área de la organización</v>
      </c>
      <c r="L22" s="440" t="str">
        <f>IF(OR(K22='[1]Tabla Impacto'!$C$11,K22='[1]Tabla Impacto'!$D$11),"Leve",IF(OR(K22='[1]Tabla Impacto'!$C$12,K22='[1]Tabla Impacto'!$D$12),"Menor",IF(OR(K22='[1]Tabla Impacto'!$C$13,K22='[1]Tabla Impacto'!$D$13),"Moderado",IF(OR(K22='[1]Tabla Impacto'!$C$14,K22='[1]Tabla Impacto'!$D$14),"Mayor",IF(OR(K22='[1]Tabla Impacto'!$C$15,K22='[1]Tabla Impacto'!$D$15),"Catastrófico","")))))</f>
        <v>Leve</v>
      </c>
      <c r="M22" s="442">
        <f>IF(L22="","",IF(L22="Leve",0.2,IF(L22="Menor",0.4,IF(L22="Moderado",0.6,IF(L22="Mayor",0.8,IF(L22="Catastrófico",1,))))))</f>
        <v>0.2</v>
      </c>
      <c r="N22" s="44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Moderado</v>
      </c>
      <c r="O22" s="26">
        <v>1</v>
      </c>
      <c r="P22" s="22" t="s">
        <v>99</v>
      </c>
      <c r="Q22" s="27" t="s">
        <v>104</v>
      </c>
      <c r="R22" s="14" t="str">
        <f t="shared" si="0"/>
        <v>Probabilidad</v>
      </c>
      <c r="S22" s="15" t="s">
        <v>63</v>
      </c>
      <c r="T22" s="15" t="s">
        <v>64</v>
      </c>
      <c r="U22" s="16" t="str">
        <f>IF(AND(S22="Preventivo",T22="Automático"),"50%",IF(AND(S22="Preventivo",T22="Manual"),"40%",IF(AND(S22="Detectivo",T22="Automático"),"40%",IF(AND(S22="Detectivo",T22="Manual"),"30%",IF(AND(S22="Correctivo",T22="Automático"),"35%",IF(AND(S22="Correctivo",T22="Manual"),"25%",""))))))</f>
        <v>40%</v>
      </c>
      <c r="V22" s="15" t="s">
        <v>95</v>
      </c>
      <c r="W22" s="15" t="s">
        <v>66</v>
      </c>
      <c r="X22" s="15" t="s">
        <v>67</v>
      </c>
      <c r="Y22" s="17">
        <f>IFERROR(IF(R22="Probabilidad",(I22-(+I22*U22)),IF(R22="Impacto",I22,"")),"")</f>
        <v>0.36</v>
      </c>
      <c r="Z22" s="18" t="str">
        <f>IFERROR(IF(Y22="","",IF(Y22&lt;=0.2,"Muy Baja",IF(Y22&lt;=0.4,"Baja",IF(Y22&lt;=0.6,"Media",IF(Y22&lt;=0.8,"Alta","Muy Alta"))))),"")</f>
        <v>Baja</v>
      </c>
      <c r="AA22" s="16">
        <f>+Y22</f>
        <v>0.36</v>
      </c>
      <c r="AB22" s="18" t="str">
        <f>IFERROR(IF(AC22="","",IF(AC22&lt;=0.2,"Leve",IF(AC22&lt;=0.4,"Menor",IF(AC22&lt;=0.6,"Moderado",IF(AC22&lt;=0.8,"Mayor","Catastrófico"))))),"")</f>
        <v>Leve</v>
      </c>
      <c r="AC22" s="16">
        <f>IFERROR(IF(R22="Impacto",(M22-(+M22*U22)),IF(R22="Probabilidad",M22,"")),"")</f>
        <v>0.2</v>
      </c>
      <c r="AD22" s="19" t="str">
        <f>IFERROR(IF(OR(AND(Z22="Muy Baja",AB22="Leve"),AND(Z22="Muy Baja",AB22="Menor"),AND(Z22="Baja",AB22="Leve")),"Bajo",IF(OR(AND(Z22="Muy baja",AB22="Moderado"),AND(Z22="Baja",AB22="Menor"),AND(Z22="Baja",AB22="Moderado"),AND(Z22="Media",AB22="Leve"),AND(Z22="Media",AB22="Menor"),AND(Z22="Media",AB22="Moderado"),AND(Z22="Alta",AB22="Leve"),AND(Z22="Alta",AB22="Menor")),"Moderado",IF(OR(AND(Z22="Muy Baja",AB22="Mayor"),AND(Z22="Baja",AB22="Mayor"),AND(Z22="Media",AB22="Mayor"),AND(Z22="Alta",AB22="Moderado"),AND(Z22="Alta",AB22="Mayor"),AND(Z22="Muy Alta",AB22="Leve"),AND(Z22="Muy Alta",AB22="Menor"),AND(Z22="Muy Alta",AB22="Moderado"),AND(Z22="Muy Alta",AB22="Mayor")),"Alto",IF(OR(AND(Z22="Muy Baja",AB22="Catastrófico"),AND(Z22="Baja",AB22="Catastrófico"),AND(Z22="Media",AB22="Catastrófico"),AND(Z22="Alta",AB22="Catastrófico"),AND(Z22="Muy Alta",AB22="Catastrófico")),"Extremo","")))),"")</f>
        <v>Bajo</v>
      </c>
      <c r="AE22" s="15" t="s">
        <v>68</v>
      </c>
      <c r="AF22" s="447" t="s">
        <v>105</v>
      </c>
      <c r="AG22" s="447" t="s">
        <v>70</v>
      </c>
      <c r="AH22" s="449" t="s">
        <v>106</v>
      </c>
      <c r="AI22" s="449" t="s">
        <v>107</v>
      </c>
      <c r="AJ22" s="449" t="s">
        <v>73</v>
      </c>
      <c r="AK22" s="435" t="s">
        <v>74</v>
      </c>
    </row>
    <row r="23" spans="1:37" ht="135" customHeight="1" x14ac:dyDescent="0.3">
      <c r="A23" s="422"/>
      <c r="B23" s="423"/>
      <c r="C23" s="452"/>
      <c r="D23" s="452"/>
      <c r="E23" s="454"/>
      <c r="F23" s="423"/>
      <c r="G23" s="425"/>
      <c r="H23" s="426"/>
      <c r="I23" s="437"/>
      <c r="J23" s="438"/>
      <c r="K23" s="437">
        <f>IF(NOT(ISERROR(MATCH(J23,_xlfn.ANCHORARRAY(E26),0))),#REF!&amp;"Por favor no seleccionar los criterios de impacto",J23)</f>
        <v>0</v>
      </c>
      <c r="L23" s="426"/>
      <c r="M23" s="437"/>
      <c r="N23" s="455"/>
      <c r="O23" s="11">
        <v>2</v>
      </c>
      <c r="P23" s="22" t="s">
        <v>108</v>
      </c>
      <c r="Q23" s="27" t="s">
        <v>109</v>
      </c>
      <c r="R23" s="14" t="str">
        <f t="shared" si="0"/>
        <v>Probabilidad</v>
      </c>
      <c r="S23" s="15" t="s">
        <v>63</v>
      </c>
      <c r="T23" s="15" t="s">
        <v>64</v>
      </c>
      <c r="U23" s="16" t="str">
        <f t="shared" ref="U23" si="12">IF(AND(S23="Preventivo",T23="Automático"),"50%",IF(AND(S23="Preventivo",T23="Manual"),"40%",IF(AND(S23="Detectivo",T23="Automático"),"40%",IF(AND(S23="Detectivo",T23="Manual"),"30%",IF(AND(S23="Correctivo",T23="Automático"),"35%",IF(AND(S23="Correctivo",T23="Manual"),"25%",""))))))</f>
        <v>40%</v>
      </c>
      <c r="V23" s="15" t="s">
        <v>95</v>
      </c>
      <c r="W23" s="15" t="s">
        <v>66</v>
      </c>
      <c r="X23" s="15" t="s">
        <v>67</v>
      </c>
      <c r="Y23" s="17">
        <f>IFERROR(IF(AND(R22="Probabilidad",R23="Probabilidad"),(AA22-(+AA22*U23)),IF(R23="Probabilidad",(I22-(+I22*U23)),IF(R23="Impacto",AA22,""))),"")</f>
        <v>0.216</v>
      </c>
      <c r="Z23" s="18" t="str">
        <f t="shared" si="2"/>
        <v>Baja</v>
      </c>
      <c r="AA23" s="16">
        <f t="shared" ref="AA23" si="13">+Y23</f>
        <v>0.216</v>
      </c>
      <c r="AB23" s="18" t="str">
        <f t="shared" si="4"/>
        <v>Leve</v>
      </c>
      <c r="AC23" s="16">
        <f>IFERROR(IF(AND(R22="Impacto",R23="Impacto"),(AC20-(+AC20*U23)),IF(R23="Impacto",($M$22-(+$M$22*U23)),IF(R23="Probabilidad",AC20,""))),"")</f>
        <v>0.2</v>
      </c>
      <c r="AD23" s="19" t="str">
        <f t="shared" ref="AD23" si="14">IFERROR(IF(OR(AND(Z23="Muy Baja",AB23="Leve"),AND(Z23="Muy Baja",AB23="Menor"),AND(Z23="Baja",AB23="Leve")),"Bajo",IF(OR(AND(Z23="Muy baja",AB23="Moderado"),AND(Z23="Baja",AB23="Menor"),AND(Z23="Baja",AB23="Moderado"),AND(Z23="Media",AB23="Leve"),AND(Z23="Media",AB23="Menor"),AND(Z23="Media",AB23="Moderado"),AND(Z23="Alta",AB23="Leve"),AND(Z23="Alta",AB23="Menor")),"Moderado",IF(OR(AND(Z23="Muy Baja",AB23="Mayor"),AND(Z23="Baja",AB23="Mayor"),AND(Z23="Media",AB23="Mayor"),AND(Z23="Alta",AB23="Moderado"),AND(Z23="Alta",AB23="Mayor"),AND(Z23="Muy Alta",AB23="Leve"),AND(Z23="Muy Alta",AB23="Menor"),AND(Z23="Muy Alta",AB23="Moderado"),AND(Z23="Muy Alta",AB23="Mayor")),"Alto",IF(OR(AND(Z23="Muy Baja",AB23="Catastrófico"),AND(Z23="Baja",AB23="Catastrófico"),AND(Z23="Media",AB23="Catastrófico"),AND(Z23="Alta",AB23="Catastrófico"),AND(Z23="Muy Alta",AB23="Catastrófico")),"Extremo","")))),"")</f>
        <v>Bajo</v>
      </c>
      <c r="AE23" s="15" t="s">
        <v>68</v>
      </c>
      <c r="AF23" s="448"/>
      <c r="AG23" s="448"/>
      <c r="AH23" s="450"/>
      <c r="AI23" s="450"/>
      <c r="AJ23" s="450"/>
      <c r="AK23" s="436"/>
    </row>
    <row r="24" spans="1:37" ht="65.25" customHeight="1" x14ac:dyDescent="0.3">
      <c r="A24" s="422">
        <v>5</v>
      </c>
      <c r="B24" s="423" t="s">
        <v>55</v>
      </c>
      <c r="C24" s="447" t="s">
        <v>110</v>
      </c>
      <c r="D24" s="447" t="s">
        <v>111</v>
      </c>
      <c r="E24" s="453" t="s">
        <v>112</v>
      </c>
      <c r="F24" s="423" t="s">
        <v>59</v>
      </c>
      <c r="G24" s="425">
        <v>30</v>
      </c>
      <c r="H24" s="426" t="str">
        <f>IF(G24&lt;=0,"",IF(G24&lt;=2,"Muy Baja",IF(G24&lt;=24,"Baja",IF(G24&lt;=500,"Media",IF(G24&lt;=5000,"Alta","Muy Alta")))))</f>
        <v>Media</v>
      </c>
      <c r="I24" s="437">
        <f>IF(H24="","",IF(H24="Muy Baja",0.2,IF(H24="Baja",0.4,IF(H24="Media",0.6,IF(H24="Alta",0.8,IF(H24="Muy Alta",1,))))))</f>
        <v>0.6</v>
      </c>
      <c r="J24" s="438" t="s">
        <v>113</v>
      </c>
      <c r="K24" s="442" t="str">
        <f>IF(NOT(ISERROR(MATCH(J24,'[1]Tabla Impacto'!$B$221:$B$223,0))),'[1]Tabla Impacto'!$F$223&amp;"Por favor no seleccionar los criterios de impacto(Afectación Económica o presupuestal y Pérdida Reputacional)",J24)</f>
        <v xml:space="preserve">     Entre 10 y 50 SMLMV </v>
      </c>
      <c r="L24" s="426" t="str">
        <f>IF(OR(K24='[1]Tabla Impacto'!$C$11,K24='[1]Tabla Impacto'!$D$11),"Leve",IF(OR(K24='[1]Tabla Impacto'!$C$12,K24='[1]Tabla Impacto'!$D$12),"Menor",IF(OR(K24='[1]Tabla Impacto'!$C$13,K24='[1]Tabla Impacto'!$D$13),"Moderado",IF(OR(K24='[1]Tabla Impacto'!$C$14,K24='[1]Tabla Impacto'!$D$14),"Mayor",IF(OR(K24='[1]Tabla Impacto'!$C$15,K24='[1]Tabla Impacto'!$D$15),"Catastrófico","")))))</f>
        <v>Menor</v>
      </c>
      <c r="M24" s="437">
        <f>IF(L24="","",IF(L24="Leve",0.2,IF(L24="Menor",0.4,IF(L24="Moderado",0.6,IF(L24="Mayor",0.8,IF(L24="Catastrófico",1,))))))</f>
        <v>0.4</v>
      </c>
      <c r="N24" s="455" t="str">
        <f>IF(OR(AND(H24="Muy Baja",L24="Leve"),AND(H24="Muy Baja",L24="Menor"),AND(H24="Baja",L24="Leve")),"Bajo",IF(OR(AND(H24="Muy baja",L24="Moderado"),AND(H24="Baja",L24="Menor"),AND(H24="Baja",L24="Moderado"),AND(H24="Media",L24="Leve"),AND(H24="Media",L24="Menor"),AND(H24="Media",L24="Moderado"),AND(H24="Alta",L24="Leve"),AND(H24="Alta",L24="Menor")),"Moderado",IF(OR(AND(H24="Muy Baja",L24="Mayor"),AND(H24="Baja",L24="Mayor"),AND(H24="Media",L24="Mayor"),AND(H24="Alta",L24="Moderado"),AND(H24="Alta",L24="Mayor"),AND(H24="Muy Alta",L24="Leve"),AND(H24="Muy Alta",L24="Menor"),AND(H24="Muy Alta",L24="Moderado"),AND(H24="Muy Alta",L24="Mayor")),"Alto",IF(OR(AND(H24="Muy Baja",L24="Catastrófico"),AND(H24="Baja",L24="Catastrófico"),AND(H24="Media",L24="Catastrófico"),AND(H24="Alta",L24="Catastrófico"),AND(H24="Muy Alta",L24="Catastrófico")),"Extremo",""))))</f>
        <v>Moderado</v>
      </c>
      <c r="O24" s="11">
        <v>1</v>
      </c>
      <c r="P24" s="24" t="s">
        <v>114</v>
      </c>
      <c r="Q24" s="24" t="s">
        <v>115</v>
      </c>
      <c r="R24" s="14" t="str">
        <f t="shared" si="0"/>
        <v>Probabilidad</v>
      </c>
      <c r="S24" s="15" t="s">
        <v>63</v>
      </c>
      <c r="T24" s="15" t="s">
        <v>64</v>
      </c>
      <c r="U24" s="16" t="str">
        <f>IF(AND(S24="Preventivo",T24="Automático"),"50%",IF(AND(S24="Preventivo",T24="Manual"),"40%",IF(AND(S24="Detectivo",T24="Automático"),"40%",IF(AND(S24="Detectivo",T24="Manual"),"30%",IF(AND(S24="Correctivo",T24="Automático"),"35%",IF(AND(S24="Correctivo",T24="Manual"),"25%",""))))))</f>
        <v>40%</v>
      </c>
      <c r="V24" s="15" t="s">
        <v>95</v>
      </c>
      <c r="W24" s="15" t="s">
        <v>66</v>
      </c>
      <c r="X24" s="15" t="s">
        <v>67</v>
      </c>
      <c r="Y24" s="17">
        <f>IFERROR(IF(R24="Probabilidad",(I24-(+I24*U24)),IF(R24="Impacto",I24,"")),"")</f>
        <v>0.36</v>
      </c>
      <c r="Z24" s="18" t="str">
        <f>IFERROR(IF(Y24="","",IF(Y24&lt;=0.2,"Muy Baja",IF(Y24&lt;=0.4,"Baja",IF(Y24&lt;=0.6,"Media",IF(Y24&lt;=0.8,"Alta","Muy Alta"))))),"")</f>
        <v>Baja</v>
      </c>
      <c r="AA24" s="16">
        <f>+Y24</f>
        <v>0.36</v>
      </c>
      <c r="AB24" s="18" t="str">
        <f>IFERROR(IF(AC24="","",IF(AC24&lt;=0.2,"Leve",IF(AC24&lt;=0.4,"Menor",IF(AC24&lt;=0.6,"Moderado",IF(AC24&lt;=0.8,"Mayor","Catastrófico"))))),"")</f>
        <v>Menor</v>
      </c>
      <c r="AC24" s="16">
        <f>IFERROR(IF(R24="Impacto",(M24-(+M24*U24)),IF(R24="Probabilidad",M24,"")),"")</f>
        <v>0.4</v>
      </c>
      <c r="AD24" s="19" t="str">
        <f>IFERROR(IF(OR(AND(Z24="Muy Baja",AB24="Leve"),AND(Z24="Muy Baja",AB24="Menor"),AND(Z24="Baja",AB24="Leve")),"Bajo",IF(OR(AND(Z24="Muy baja",AB24="Moderado"),AND(Z24="Baja",AB24="Menor"),AND(Z24="Baja",AB24="Moderado"),AND(Z24="Media",AB24="Leve"),AND(Z24="Media",AB24="Menor"),AND(Z24="Media",AB24="Moderado"),AND(Z24="Alta",AB24="Leve"),AND(Z24="Alta",AB24="Menor")),"Moderado",IF(OR(AND(Z24="Muy Baja",AB24="Mayor"),AND(Z24="Baja",AB24="Mayor"),AND(Z24="Media",AB24="Mayor"),AND(Z24="Alta",AB24="Moderado"),AND(Z24="Alta",AB24="Mayor"),AND(Z24="Muy Alta",AB24="Leve"),AND(Z24="Muy Alta",AB24="Menor"),AND(Z24="Muy Alta",AB24="Moderado"),AND(Z24="Muy Alta",AB24="Mayor")),"Alto",IF(OR(AND(Z24="Muy Baja",AB24="Catastrófico"),AND(Z24="Baja",AB24="Catastrófico"),AND(Z24="Media",AB24="Catastrófico"),AND(Z24="Alta",AB24="Catastrófico"),AND(Z24="Muy Alta",AB24="Catastrófico")),"Extremo","")))),"")</f>
        <v>Moderado</v>
      </c>
      <c r="AE24" s="15" t="s">
        <v>68</v>
      </c>
      <c r="AF24" s="447" t="s">
        <v>116</v>
      </c>
      <c r="AG24" s="447" t="s">
        <v>70</v>
      </c>
      <c r="AH24" s="449" t="s">
        <v>117</v>
      </c>
      <c r="AI24" s="449" t="s">
        <v>118</v>
      </c>
      <c r="AJ24" s="449" t="s">
        <v>73</v>
      </c>
      <c r="AK24" s="435" t="s">
        <v>74</v>
      </c>
    </row>
    <row r="25" spans="1:37" ht="122.25" customHeight="1" x14ac:dyDescent="0.3">
      <c r="A25" s="422"/>
      <c r="B25" s="423"/>
      <c r="C25" s="448"/>
      <c r="D25" s="448"/>
      <c r="E25" s="454"/>
      <c r="F25" s="423"/>
      <c r="G25" s="425"/>
      <c r="H25" s="426"/>
      <c r="I25" s="437"/>
      <c r="J25" s="438"/>
      <c r="K25" s="437">
        <f>IF(NOT(ISERROR(MATCH(J25,_xlfn.ANCHORARRAY(#REF!),0))),#REF!&amp;"Por favor no seleccionar los criterios de impacto",J25)</f>
        <v>0</v>
      </c>
      <c r="L25" s="426"/>
      <c r="M25" s="437"/>
      <c r="N25" s="455"/>
      <c r="O25" s="11">
        <v>2</v>
      </c>
      <c r="P25" s="24" t="s">
        <v>119</v>
      </c>
      <c r="Q25" s="24" t="s">
        <v>120</v>
      </c>
      <c r="R25" s="14" t="str">
        <f t="shared" si="0"/>
        <v>Probabilidad</v>
      </c>
      <c r="S25" s="15" t="s">
        <v>63</v>
      </c>
      <c r="T25" s="15" t="s">
        <v>64</v>
      </c>
      <c r="U25" s="16" t="str">
        <f t="shared" ref="U25" si="15">IF(AND(S25="Preventivo",T25="Automático"),"50%",IF(AND(S25="Preventivo",T25="Manual"),"40%",IF(AND(S25="Detectivo",T25="Automático"),"40%",IF(AND(S25="Detectivo",T25="Manual"),"30%",IF(AND(S25="Correctivo",T25="Automático"),"35%",IF(AND(S25="Correctivo",T25="Manual"),"25%",""))))))</f>
        <v>40%</v>
      </c>
      <c r="V25" s="15" t="s">
        <v>65</v>
      </c>
      <c r="W25" s="15" t="s">
        <v>66</v>
      </c>
      <c r="X25" s="15" t="s">
        <v>67</v>
      </c>
      <c r="Y25" s="17">
        <f>IFERROR(IF(AND(R24="Probabilidad",R25="Probabilidad"),(AA24-(+AA24*U25)),IF(R25="Probabilidad",(I24-(+I24*U25)),IF(R25="Impacto",AA24,""))),"")</f>
        <v>0.216</v>
      </c>
      <c r="Z25" s="18" t="str">
        <f t="shared" si="2"/>
        <v>Baja</v>
      </c>
      <c r="AA25" s="16">
        <f t="shared" ref="AA25" si="16">+Y25</f>
        <v>0.216</v>
      </c>
      <c r="AB25" s="18" t="str">
        <f t="shared" si="4"/>
        <v>Leve</v>
      </c>
      <c r="AC25" s="16">
        <f>IFERROR(IF(AND(R24="Impacto",R25="Impacto"),(AC22-(+AC22*U25)),IF(R25="Impacto",($M$24-(+$M$24*U25)),IF(R25="Probabilidad",AC22,""))),"")</f>
        <v>0.2</v>
      </c>
      <c r="AD25" s="19" t="str">
        <f t="shared" ref="AD25" si="17">IFERROR(IF(OR(AND(Z25="Muy Baja",AB25="Leve"),AND(Z25="Muy Baja",AB25="Menor"),AND(Z25="Baja",AB25="Leve")),"Bajo",IF(OR(AND(Z25="Muy baja",AB25="Moderado"),AND(Z25="Baja",AB25="Menor"),AND(Z25="Baja",AB25="Moderado"),AND(Z25="Media",AB25="Leve"),AND(Z25="Media",AB25="Menor"),AND(Z25="Media",AB25="Moderado"),AND(Z25="Alta",AB25="Leve"),AND(Z25="Alta",AB25="Menor")),"Moderado",IF(OR(AND(Z25="Muy Baja",AB25="Mayor"),AND(Z25="Baja",AB25="Mayor"),AND(Z25="Media",AB25="Mayor"),AND(Z25="Alta",AB25="Moderado"),AND(Z25="Alta",AB25="Mayor"),AND(Z25="Muy Alta",AB25="Leve"),AND(Z25="Muy Alta",AB25="Menor"),AND(Z25="Muy Alta",AB25="Moderado"),AND(Z25="Muy Alta",AB25="Mayor")),"Alto",IF(OR(AND(Z25="Muy Baja",AB25="Catastrófico"),AND(Z25="Baja",AB25="Catastrófico"),AND(Z25="Media",AB25="Catastrófico"),AND(Z25="Alta",AB25="Catastrófico"),AND(Z25="Muy Alta",AB25="Catastrófico")),"Extremo","")))),"")</f>
        <v>Bajo</v>
      </c>
      <c r="AE25" s="15" t="s">
        <v>68</v>
      </c>
      <c r="AF25" s="448"/>
      <c r="AG25" s="448"/>
      <c r="AH25" s="450"/>
      <c r="AI25" s="450"/>
      <c r="AJ25" s="450"/>
      <c r="AK25" s="436"/>
    </row>
    <row r="26" spans="1:37" ht="132.75" customHeight="1" x14ac:dyDescent="0.3">
      <c r="A26" s="456">
        <v>6</v>
      </c>
      <c r="B26" s="423" t="s">
        <v>55</v>
      </c>
      <c r="C26" s="423" t="s">
        <v>121</v>
      </c>
      <c r="D26" s="423" t="s">
        <v>122</v>
      </c>
      <c r="E26" s="424" t="s">
        <v>123</v>
      </c>
      <c r="F26" s="423" t="s">
        <v>59</v>
      </c>
      <c r="G26" s="425">
        <v>500</v>
      </c>
      <c r="H26" s="426" t="str">
        <f>IF(G26&lt;=0,"",IF(G26&lt;=2,"Muy Baja",IF(G26&lt;=24,"Baja",IF(G26&lt;=500,"Media",IF(G26&lt;=5000,"Alta","Muy Alta")))))</f>
        <v>Media</v>
      </c>
      <c r="I26" s="437">
        <f>IF(H26="","",IF(H26="Muy Baja",0.2,IF(H26="Baja",0.4,IF(H26="Media",0.6,IF(H26="Alta",0.8,IF(H26="Muy Alta",1,))))))</f>
        <v>0.6</v>
      </c>
      <c r="J26" s="438" t="s">
        <v>113</v>
      </c>
      <c r="K26" s="437" t="str">
        <f>IF(NOT(ISERROR(MATCH(J26,'[1]Tabla Impacto'!$B$221:$B$223,0))),'[1]Tabla Impacto'!$F$223&amp;"Por favor no seleccionar los criterios de impacto(Afectación Económica o presupuestal y Pérdida Reputacional)",J26)</f>
        <v xml:space="preserve">     Entre 10 y 50 SMLMV </v>
      </c>
      <c r="L26" s="426" t="str">
        <f>IF(OR(K26='[1]Tabla Impacto'!$C$11,K26='[1]Tabla Impacto'!$D$11),"Leve",IF(OR(K26='[1]Tabla Impacto'!$C$12,K26='[1]Tabla Impacto'!$D$12),"Menor",IF(OR(K26='[1]Tabla Impacto'!$C$13,K26='[1]Tabla Impacto'!$D$13),"Moderado",IF(OR(K26='[1]Tabla Impacto'!$C$14,K26='[1]Tabla Impacto'!$D$14),"Mayor",IF(OR(K26='[1]Tabla Impacto'!$C$15,K26='[1]Tabla Impacto'!$D$15),"Catastrófico","")))))</f>
        <v>Menor</v>
      </c>
      <c r="M26" s="437">
        <f>IF(L26="","",IF(L26="Leve",0.2,IF(L26="Menor",0.4,IF(L26="Moderado",0.6,IF(L26="Mayor",0.8,IF(L26="Catastrófico",1,))))))</f>
        <v>0.4</v>
      </c>
      <c r="N26" s="455" t="str">
        <f>IF(OR(AND(H26="Muy Baja",L26="Leve"),AND(H26="Muy Baja",L26="Menor"),AND(H26="Baja",L26="Leve")),"Bajo",IF(OR(AND(H26="Muy baja",L26="Moderado"),AND(H26="Baja",L26="Menor"),AND(H26="Baja",L26="Moderado"),AND(H26="Media",L26="Leve"),AND(H26="Media",L26="Menor"),AND(H26="Media",L26="Moderado"),AND(H26="Alta",L26="Leve"),AND(H26="Alta",L26="Menor")),"Moderado",IF(OR(AND(H26="Muy Baja",L26="Mayor"),AND(H26="Baja",L26="Mayor"),AND(H26="Media",L26="Mayor"),AND(H26="Alta",L26="Moderado"),AND(H26="Alta",L26="Mayor"),AND(H26="Muy Alta",L26="Leve"),AND(H26="Muy Alta",L26="Menor"),AND(H26="Muy Alta",L26="Moderado"),AND(H26="Muy Alta",L26="Mayor")),"Alto",IF(OR(AND(H26="Muy Baja",L26="Catastrófico"),AND(H26="Baja",L26="Catastrófico"),AND(H26="Media",L26="Catastrófico"),AND(H26="Alta",L26="Catastrófico"),AND(H26="Muy Alta",L26="Catastrófico")),"Extremo",""))))</f>
        <v>Moderado</v>
      </c>
      <c r="O26" s="31">
        <v>1</v>
      </c>
      <c r="P26" s="24" t="s">
        <v>124</v>
      </c>
      <c r="Q26" s="24" t="s">
        <v>125</v>
      </c>
      <c r="R26" s="14" t="str">
        <f t="shared" si="0"/>
        <v>Probabilidad</v>
      </c>
      <c r="S26" s="15" t="s">
        <v>63</v>
      </c>
      <c r="T26" s="15" t="s">
        <v>64</v>
      </c>
      <c r="U26" s="16" t="str">
        <f>IF(AND(S26="Preventivo",T26="Automático"),"50%",IF(AND(S26="Preventivo",T26="Manual"),"40%",IF(AND(S26="Detectivo",T26="Automático"),"40%",IF(AND(S26="Detectivo",T26="Manual"),"30%",IF(AND(S26="Correctivo",T26="Automático"),"35%",IF(AND(S26="Correctivo",T26="Manual"),"25%",""))))))</f>
        <v>40%</v>
      </c>
      <c r="V26" s="15" t="s">
        <v>65</v>
      </c>
      <c r="W26" s="15" t="s">
        <v>66</v>
      </c>
      <c r="X26" s="15" t="s">
        <v>67</v>
      </c>
      <c r="Y26" s="17">
        <f>IFERROR(IF(R26="Probabilidad",(I26-(+I26*U26)),IF(R26="Impacto",I26,"")),"")</f>
        <v>0.36</v>
      </c>
      <c r="Z26" s="18" t="str">
        <f>IFERROR(IF(Y26="","",IF(Y26&lt;=0.2,"Muy Baja",IF(Y26&lt;=0.4,"Baja",IF(Y26&lt;=0.6,"Media",IF(Y26&lt;=0.8,"Alta","Muy Alta"))))),"")</f>
        <v>Baja</v>
      </c>
      <c r="AA26" s="16">
        <f>+Y26</f>
        <v>0.36</v>
      </c>
      <c r="AB26" s="18" t="str">
        <f>IFERROR(IF(AC26="","",IF(AC26&lt;=0.2,"Leve",IF(AC26&lt;=0.4,"Menor",IF(AC26&lt;=0.6,"Moderado",IF(AC26&lt;=0.8,"Mayor","Catastrófico"))))),"")</f>
        <v>Menor</v>
      </c>
      <c r="AC26" s="16">
        <f>IFERROR(IF(R26="Impacto",(M26-(+M26*U26)),IF(R26="Probabilidad",M26,"")),"")</f>
        <v>0.4</v>
      </c>
      <c r="AD26" s="19" t="str">
        <f>IFERROR(IF(OR(AND(Z26="Muy Baja",AB26="Leve"),AND(Z26="Muy Baja",AB26="Menor"),AND(Z26="Baja",AB26="Leve")),"Bajo",IF(OR(AND(Z26="Muy baja",AB26="Moderado"),AND(Z26="Baja",AB26="Menor"),AND(Z26="Baja",AB26="Moderado"),AND(Z26="Media",AB26="Leve"),AND(Z26="Media",AB26="Menor"),AND(Z26="Media",AB26="Moderado"),AND(Z26="Alta",AB26="Leve"),AND(Z26="Alta",AB26="Menor")),"Moderado",IF(OR(AND(Z26="Muy Baja",AB26="Mayor"),AND(Z26="Baja",AB26="Mayor"),AND(Z26="Media",AB26="Mayor"),AND(Z26="Alta",AB26="Moderado"),AND(Z26="Alta",AB26="Mayor"),AND(Z26="Muy Alta",AB26="Leve"),AND(Z26="Muy Alta",AB26="Menor"),AND(Z26="Muy Alta",AB26="Moderado"),AND(Z26="Muy Alta",AB26="Mayor")),"Alto",IF(OR(AND(Z26="Muy Baja",AB26="Catastrófico"),AND(Z26="Baja",AB26="Catastrófico"),AND(Z26="Media",AB26="Catastrófico"),AND(Z26="Alta",AB26="Catastrófico"),AND(Z26="Muy Alta",AB26="Catastrófico")),"Extremo","")))),"")</f>
        <v>Moderado</v>
      </c>
      <c r="AE26" s="15" t="s">
        <v>68</v>
      </c>
      <c r="AF26" s="447" t="s">
        <v>126</v>
      </c>
      <c r="AG26" s="447" t="s">
        <v>70</v>
      </c>
      <c r="AH26" s="449" t="s">
        <v>127</v>
      </c>
      <c r="AI26" s="449" t="s">
        <v>128</v>
      </c>
      <c r="AJ26" s="449" t="s">
        <v>73</v>
      </c>
      <c r="AK26" s="435" t="s">
        <v>74</v>
      </c>
    </row>
    <row r="27" spans="1:37" ht="118.5" customHeight="1" x14ac:dyDescent="0.3">
      <c r="A27" s="456"/>
      <c r="B27" s="423"/>
      <c r="C27" s="423"/>
      <c r="D27" s="423"/>
      <c r="E27" s="424"/>
      <c r="F27" s="423"/>
      <c r="G27" s="425"/>
      <c r="H27" s="426"/>
      <c r="I27" s="437"/>
      <c r="J27" s="438"/>
      <c r="K27" s="437">
        <f>IF(NOT(ISERROR(MATCH(J27,_xlfn.ANCHORARRAY(#REF!),0))),#REF!&amp;"Por favor no seleccionar los criterios de impacto",J27)</f>
        <v>0</v>
      </c>
      <c r="L27" s="426"/>
      <c r="M27" s="437"/>
      <c r="N27" s="455"/>
      <c r="O27" s="31">
        <v>2</v>
      </c>
      <c r="P27" s="24" t="s">
        <v>129</v>
      </c>
      <c r="Q27" s="24" t="s">
        <v>130</v>
      </c>
      <c r="R27" s="14" t="str">
        <f t="shared" si="0"/>
        <v>Probabilidad</v>
      </c>
      <c r="S27" s="15" t="s">
        <v>63</v>
      </c>
      <c r="T27" s="15" t="s">
        <v>64</v>
      </c>
      <c r="U27" s="16" t="str">
        <f t="shared" ref="U27" si="18">IF(AND(S27="Preventivo",T27="Automático"),"50%",IF(AND(S27="Preventivo",T27="Manual"),"40%",IF(AND(S27="Detectivo",T27="Automático"),"40%",IF(AND(S27="Detectivo",T27="Manual"),"30%",IF(AND(S27="Correctivo",T27="Automático"),"35%",IF(AND(S27="Correctivo",T27="Manual"),"25%",""))))))</f>
        <v>40%</v>
      </c>
      <c r="V27" s="15" t="s">
        <v>95</v>
      </c>
      <c r="W27" s="15" t="s">
        <v>66</v>
      </c>
      <c r="X27" s="15" t="s">
        <v>67</v>
      </c>
      <c r="Y27" s="17">
        <f>IFERROR(IF(AND(R26="Probabilidad",R27="Probabilidad"),(AA26-(+AA26*U27)),IF(R27="Probabilidad",(I26-(+I26*U27)),IF(R27="Impacto",AA26,""))),"")</f>
        <v>0.216</v>
      </c>
      <c r="Z27" s="18" t="str">
        <f t="shared" si="2"/>
        <v>Baja</v>
      </c>
      <c r="AA27" s="16">
        <f t="shared" ref="AA27" si="19">+Y27</f>
        <v>0.216</v>
      </c>
      <c r="AB27" s="18" t="str">
        <f t="shared" si="4"/>
        <v>Menor</v>
      </c>
      <c r="AC27" s="16">
        <f>IFERROR(IF(AND(R26="Impacto",R27="Impacto"),(AC24-(+AC24*U27)),IF(R27="Impacto",($M$26-(+$M$26*U27)),IF(R27="Probabilidad",AC24,""))),"")</f>
        <v>0.4</v>
      </c>
      <c r="AD27" s="19" t="str">
        <f t="shared" ref="AD27" si="20">IFERROR(IF(OR(AND(Z27="Muy Baja",AB27="Leve"),AND(Z27="Muy Baja",AB27="Menor"),AND(Z27="Baja",AB27="Leve")),"Bajo",IF(OR(AND(Z27="Muy baja",AB27="Moderado"),AND(Z27="Baja",AB27="Menor"),AND(Z27="Baja",AB27="Moderado"),AND(Z27="Media",AB27="Leve"),AND(Z27="Media",AB27="Menor"),AND(Z27="Media",AB27="Moderado"),AND(Z27="Alta",AB27="Leve"),AND(Z27="Alta",AB27="Menor")),"Moderado",IF(OR(AND(Z27="Muy Baja",AB27="Mayor"),AND(Z27="Baja",AB27="Mayor"),AND(Z27="Media",AB27="Mayor"),AND(Z27="Alta",AB27="Moderado"),AND(Z27="Alta",AB27="Mayor"),AND(Z27="Muy Alta",AB27="Leve"),AND(Z27="Muy Alta",AB27="Menor"),AND(Z27="Muy Alta",AB27="Moderado"),AND(Z27="Muy Alta",AB27="Mayor")),"Alto",IF(OR(AND(Z27="Muy Baja",AB27="Catastrófico"),AND(Z27="Baja",AB27="Catastrófico"),AND(Z27="Media",AB27="Catastrófico"),AND(Z27="Alta",AB27="Catastrófico"),AND(Z27="Muy Alta",AB27="Catastrófico")),"Extremo","")))),"")</f>
        <v>Moderado</v>
      </c>
      <c r="AE27" s="15" t="s">
        <v>68</v>
      </c>
      <c r="AF27" s="448"/>
      <c r="AG27" s="448"/>
      <c r="AH27" s="450"/>
      <c r="AI27" s="450"/>
      <c r="AJ27" s="450"/>
      <c r="AK27" s="436"/>
    </row>
    <row r="28" spans="1:37" x14ac:dyDescent="0.3">
      <c r="B28" s="39" t="s">
        <v>133</v>
      </c>
      <c r="R28" s="1"/>
      <c r="U28" s="1"/>
      <c r="V28" s="1"/>
      <c r="W28" s="1"/>
      <c r="X28" s="1"/>
      <c r="Y28" s="1"/>
      <c r="Z28" s="1"/>
      <c r="AA28" s="1"/>
      <c r="AB28" s="1"/>
      <c r="AC28" s="1"/>
      <c r="AD28" s="1"/>
      <c r="AE28" s="1"/>
    </row>
    <row r="29" spans="1:37" x14ac:dyDescent="0.3">
      <c r="A29" s="37"/>
      <c r="B29" s="37"/>
      <c r="C29" s="37"/>
      <c r="D29" s="37"/>
      <c r="F29" s="38"/>
      <c r="R29" s="1"/>
      <c r="U29" s="1"/>
      <c r="V29" s="1"/>
      <c r="W29" s="1"/>
      <c r="X29" s="1"/>
      <c r="Y29" s="1"/>
      <c r="Z29" s="1"/>
      <c r="AA29" s="1"/>
      <c r="AB29" s="1"/>
      <c r="AC29" s="1"/>
      <c r="AD29" s="1"/>
      <c r="AE29" s="1"/>
    </row>
    <row r="30" spans="1:37" ht="15" thickBot="1" x14ac:dyDescent="0.35">
      <c r="A30" s="37"/>
      <c r="B30" s="37"/>
      <c r="C30" s="37"/>
      <c r="D30" s="37"/>
      <c r="F30" s="38"/>
      <c r="R30" s="1"/>
      <c r="U30" s="1"/>
      <c r="V30" s="1"/>
      <c r="W30" s="1"/>
      <c r="X30" s="1"/>
      <c r="Y30" s="1"/>
      <c r="Z30" s="1"/>
      <c r="AA30" s="1"/>
      <c r="AB30" s="1"/>
      <c r="AC30" s="1"/>
      <c r="AD30" s="1"/>
      <c r="AE30" s="1"/>
    </row>
    <row r="31" spans="1:37" ht="18.600000000000001" thickBot="1" x14ac:dyDescent="0.35">
      <c r="A31" s="457" t="s">
        <v>1262</v>
      </c>
      <c r="B31" s="458"/>
      <c r="C31" s="458"/>
      <c r="D31" s="458"/>
      <c r="E31" s="458"/>
      <c r="F31" s="458"/>
      <c r="G31" s="458"/>
      <c r="H31" s="458"/>
      <c r="I31" s="458"/>
      <c r="J31" s="458"/>
      <c r="K31" s="458"/>
      <c r="L31" s="458"/>
      <c r="M31" s="458"/>
      <c r="N31" s="458"/>
      <c r="O31" s="458"/>
      <c r="P31" s="458"/>
      <c r="Q31" s="458"/>
      <c r="R31" s="458"/>
      <c r="S31" s="458"/>
      <c r="T31" s="458"/>
      <c r="U31" s="458"/>
      <c r="V31" s="458"/>
      <c r="W31" s="458"/>
      <c r="X31" s="458"/>
      <c r="Y31" s="458"/>
      <c r="Z31" s="458"/>
      <c r="AA31" s="458"/>
      <c r="AB31" s="458"/>
      <c r="AC31" s="458"/>
      <c r="AD31" s="458"/>
      <c r="AE31" s="458"/>
      <c r="AF31" s="458"/>
      <c r="AG31" s="458"/>
      <c r="AH31" s="458"/>
      <c r="AI31" s="458"/>
      <c r="AJ31" s="458"/>
      <c r="AK31" s="459"/>
    </row>
    <row r="32" spans="1:37" ht="15.6" x14ac:dyDescent="0.3">
      <c r="A32" s="399" t="s">
        <v>0</v>
      </c>
      <c r="B32" s="399"/>
      <c r="C32" s="399"/>
      <c r="D32" s="399" t="s">
        <v>1</v>
      </c>
      <c r="E32" s="399"/>
      <c r="F32" s="399"/>
      <c r="G32" s="399"/>
      <c r="H32" s="399"/>
      <c r="I32" s="399"/>
      <c r="J32" s="399"/>
      <c r="K32" s="399"/>
      <c r="L32" s="399"/>
      <c r="M32" s="399"/>
      <c r="N32" s="399"/>
      <c r="O32" s="399"/>
      <c r="P32" s="399"/>
      <c r="Q32" s="399"/>
      <c r="R32" s="399"/>
      <c r="S32" s="399"/>
      <c r="T32" s="399"/>
      <c r="U32" s="399"/>
      <c r="V32" s="399"/>
      <c r="W32" s="399"/>
      <c r="X32" s="399"/>
      <c r="Y32" s="399"/>
      <c r="Z32" s="399"/>
      <c r="AA32" s="399"/>
      <c r="AB32" s="399"/>
      <c r="AC32" s="399"/>
      <c r="AD32" s="399"/>
      <c r="AE32" s="399"/>
      <c r="AF32" s="399"/>
      <c r="AG32" s="399"/>
      <c r="AH32" s="399"/>
      <c r="AI32" s="399"/>
      <c r="AJ32" s="401" t="s">
        <v>2</v>
      </c>
      <c r="AK32" s="401"/>
    </row>
    <row r="33" spans="1:37" x14ac:dyDescent="0.3">
      <c r="A33" s="400"/>
      <c r="B33" s="400"/>
      <c r="C33" s="400"/>
      <c r="D33" s="402" t="s">
        <v>3</v>
      </c>
      <c r="E33" s="403"/>
      <c r="F33" s="403"/>
      <c r="G33" s="403"/>
      <c r="H33" s="403"/>
      <c r="I33" s="403"/>
      <c r="J33" s="403"/>
      <c r="K33" s="403"/>
      <c r="L33" s="403"/>
      <c r="M33" s="403"/>
      <c r="N33" s="403"/>
      <c r="O33" s="403"/>
      <c r="P33" s="403"/>
      <c r="Q33" s="403"/>
      <c r="R33" s="403"/>
      <c r="S33" s="403"/>
      <c r="T33" s="403"/>
      <c r="U33" s="403"/>
      <c r="V33" s="403"/>
      <c r="W33" s="403"/>
      <c r="X33" s="403"/>
      <c r="Y33" s="403"/>
      <c r="Z33" s="403"/>
      <c r="AA33" s="403"/>
      <c r="AB33" s="403"/>
      <c r="AC33" s="403"/>
      <c r="AD33" s="403"/>
      <c r="AE33" s="403"/>
      <c r="AF33" s="403"/>
      <c r="AG33" s="403"/>
      <c r="AH33" s="403"/>
      <c r="AI33" s="404"/>
      <c r="AJ33" s="408" t="s">
        <v>4</v>
      </c>
      <c r="AK33" s="408" t="s">
        <v>5</v>
      </c>
    </row>
    <row r="34" spans="1:37" x14ac:dyDescent="0.3">
      <c r="A34" s="400"/>
      <c r="B34" s="400"/>
      <c r="C34" s="400"/>
      <c r="D34" s="405"/>
      <c r="E34" s="406"/>
      <c r="F34" s="406"/>
      <c r="G34" s="406"/>
      <c r="H34" s="406"/>
      <c r="I34" s="406"/>
      <c r="J34" s="406"/>
      <c r="K34" s="406"/>
      <c r="L34" s="406"/>
      <c r="M34" s="406"/>
      <c r="N34" s="406"/>
      <c r="O34" s="406"/>
      <c r="P34" s="406"/>
      <c r="Q34" s="406"/>
      <c r="R34" s="406"/>
      <c r="S34" s="406"/>
      <c r="T34" s="406"/>
      <c r="U34" s="406"/>
      <c r="V34" s="406"/>
      <c r="W34" s="406"/>
      <c r="X34" s="406"/>
      <c r="Y34" s="406"/>
      <c r="Z34" s="406"/>
      <c r="AA34" s="406"/>
      <c r="AB34" s="406"/>
      <c r="AC34" s="406"/>
      <c r="AD34" s="406"/>
      <c r="AE34" s="406"/>
      <c r="AF34" s="406"/>
      <c r="AG34" s="406"/>
      <c r="AH34" s="406"/>
      <c r="AI34" s="407"/>
      <c r="AJ34" s="409"/>
      <c r="AK34" s="409"/>
    </row>
    <row r="35" spans="1:37" ht="15.6" x14ac:dyDescent="0.3">
      <c r="A35" s="400"/>
      <c r="B35" s="400"/>
      <c r="C35" s="400"/>
      <c r="D35" s="400" t="s">
        <v>6</v>
      </c>
      <c r="E35" s="400"/>
      <c r="F35" s="400"/>
      <c r="G35" s="400"/>
      <c r="H35" s="400"/>
      <c r="I35" s="400"/>
      <c r="J35" s="400"/>
      <c r="K35" s="400"/>
      <c r="L35" s="400"/>
      <c r="M35" s="400"/>
      <c r="N35" s="400"/>
      <c r="O35" s="400"/>
      <c r="P35" s="400"/>
      <c r="Q35" s="400"/>
      <c r="R35" s="400"/>
      <c r="S35" s="400"/>
      <c r="T35" s="400"/>
      <c r="U35" s="400"/>
      <c r="V35" s="400"/>
      <c r="W35" s="400"/>
      <c r="X35" s="400"/>
      <c r="Y35" s="400"/>
      <c r="Z35" s="400"/>
      <c r="AA35" s="400"/>
      <c r="AB35" s="400"/>
      <c r="AC35" s="400"/>
      <c r="AD35" s="400"/>
      <c r="AE35" s="400"/>
      <c r="AF35" s="400"/>
      <c r="AG35" s="400"/>
      <c r="AH35" s="400"/>
      <c r="AI35" s="400"/>
      <c r="AJ35" s="409" t="s">
        <v>7</v>
      </c>
      <c r="AK35" s="409"/>
    </row>
    <row r="36" spans="1:37" x14ac:dyDescent="0.3">
      <c r="A36" s="40"/>
      <c r="B36" s="41"/>
      <c r="C36" s="40"/>
      <c r="D36" s="40"/>
      <c r="E36" s="2"/>
      <c r="F36" s="42"/>
      <c r="G36" s="2"/>
      <c r="H36" s="2"/>
      <c r="I36" s="2"/>
      <c r="J36" s="2"/>
      <c r="K36" s="2"/>
      <c r="L36" s="2"/>
      <c r="M36" s="2"/>
      <c r="N36" s="2"/>
      <c r="O36" s="2"/>
      <c r="P36" s="2"/>
      <c r="Q36" s="2"/>
      <c r="R36" s="3"/>
      <c r="S36" s="2"/>
      <c r="T36" s="2"/>
      <c r="U36" s="3"/>
      <c r="V36" s="3"/>
      <c r="W36" s="3"/>
      <c r="X36" s="3"/>
      <c r="Y36" s="3"/>
      <c r="Z36" s="3"/>
      <c r="AA36" s="3"/>
      <c r="AB36" s="3"/>
      <c r="AC36" s="3"/>
      <c r="AD36" s="3"/>
      <c r="AE36" s="3"/>
      <c r="AF36" s="2"/>
      <c r="AG36" s="2"/>
      <c r="AH36" s="2"/>
      <c r="AI36" s="2"/>
      <c r="AJ36" s="2"/>
      <c r="AK36" s="2"/>
    </row>
    <row r="37" spans="1:37" ht="23.4" x14ac:dyDescent="0.3">
      <c r="A37" s="397" t="s">
        <v>8</v>
      </c>
      <c r="B37" s="397"/>
      <c r="C37" s="398" t="s">
        <v>134</v>
      </c>
      <c r="D37" s="398"/>
      <c r="E37" s="398"/>
      <c r="F37" s="398"/>
      <c r="G37" s="398"/>
      <c r="H37" s="397" t="s">
        <v>10</v>
      </c>
      <c r="I37" s="397"/>
      <c r="J37" s="398" t="s">
        <v>135</v>
      </c>
      <c r="K37" s="398"/>
      <c r="L37" s="398"/>
      <c r="M37" s="398"/>
      <c r="N37" s="398"/>
      <c r="O37" s="397" t="s">
        <v>12</v>
      </c>
      <c r="P37" s="397"/>
      <c r="Q37" s="413" t="s">
        <v>136</v>
      </c>
      <c r="R37" s="414"/>
      <c r="S37" s="414"/>
      <c r="T37" s="414"/>
      <c r="U37" s="414"/>
      <c r="V37" s="414"/>
      <c r="W37" s="414"/>
      <c r="X37" s="414"/>
      <c r="Y37" s="414"/>
      <c r="Z37" s="414"/>
      <c r="AA37" s="414"/>
      <c r="AB37" s="414"/>
      <c r="AC37" s="414"/>
      <c r="AD37" s="414"/>
      <c r="AE37" s="415"/>
      <c r="AF37" s="4" t="s">
        <v>14</v>
      </c>
      <c r="AG37" s="416" t="s">
        <v>137</v>
      </c>
      <c r="AH37" s="416"/>
      <c r="AI37" s="416"/>
      <c r="AJ37" s="416"/>
      <c r="AK37" s="416"/>
    </row>
    <row r="38" spans="1:37" x14ac:dyDescent="0.3">
      <c r="A38" s="417" t="s">
        <v>16</v>
      </c>
      <c r="B38" s="417"/>
      <c r="C38" s="417"/>
      <c r="D38" s="417"/>
      <c r="E38" s="417"/>
      <c r="F38" s="417"/>
      <c r="G38" s="417"/>
      <c r="H38" s="418" t="s">
        <v>17</v>
      </c>
      <c r="I38" s="418"/>
      <c r="J38" s="418"/>
      <c r="K38" s="418"/>
      <c r="L38" s="418"/>
      <c r="M38" s="418"/>
      <c r="N38" s="418"/>
      <c r="O38" s="419" t="s">
        <v>18</v>
      </c>
      <c r="P38" s="419"/>
      <c r="Q38" s="419"/>
      <c r="R38" s="419"/>
      <c r="S38" s="419"/>
      <c r="T38" s="419"/>
      <c r="U38" s="419"/>
      <c r="V38" s="419"/>
      <c r="W38" s="419"/>
      <c r="X38" s="419"/>
      <c r="Y38" s="420" t="s">
        <v>19</v>
      </c>
      <c r="Z38" s="420"/>
      <c r="AA38" s="420"/>
      <c r="AB38" s="420"/>
      <c r="AC38" s="420"/>
      <c r="AD38" s="420"/>
      <c r="AE38" s="420"/>
      <c r="AF38" s="421" t="s">
        <v>20</v>
      </c>
      <c r="AG38" s="421"/>
      <c r="AH38" s="421"/>
      <c r="AI38" s="421"/>
      <c r="AJ38" s="421"/>
      <c r="AK38" s="421"/>
    </row>
    <row r="39" spans="1:37" x14ac:dyDescent="0.3">
      <c r="A39" s="460" t="s">
        <v>21</v>
      </c>
      <c r="B39" s="417" t="s">
        <v>22</v>
      </c>
      <c r="C39" s="411" t="s">
        <v>23</v>
      </c>
      <c r="D39" s="411" t="s">
        <v>24</v>
      </c>
      <c r="E39" s="417" t="s">
        <v>25</v>
      </c>
      <c r="F39" s="411" t="s">
        <v>26</v>
      </c>
      <c r="G39" s="411" t="s">
        <v>27</v>
      </c>
      <c r="H39" s="429" t="s">
        <v>28</v>
      </c>
      <c r="I39" s="418" t="s">
        <v>29</v>
      </c>
      <c r="J39" s="429" t="s">
        <v>30</v>
      </c>
      <c r="K39" s="429" t="s">
        <v>31</v>
      </c>
      <c r="L39" s="429" t="s">
        <v>32</v>
      </c>
      <c r="M39" s="418" t="s">
        <v>29</v>
      </c>
      <c r="N39" s="429" t="s">
        <v>33</v>
      </c>
      <c r="O39" s="431" t="s">
        <v>34</v>
      </c>
      <c r="P39" s="428" t="s">
        <v>35</v>
      </c>
      <c r="Q39" s="433" t="s">
        <v>36</v>
      </c>
      <c r="R39" s="428" t="s">
        <v>37</v>
      </c>
      <c r="S39" s="428" t="s">
        <v>38</v>
      </c>
      <c r="T39" s="428"/>
      <c r="U39" s="428"/>
      <c r="V39" s="428"/>
      <c r="W39" s="428"/>
      <c r="X39" s="428"/>
      <c r="Y39" s="427" t="s">
        <v>39</v>
      </c>
      <c r="Z39" s="427" t="s">
        <v>40</v>
      </c>
      <c r="AA39" s="427" t="s">
        <v>29</v>
      </c>
      <c r="AB39" s="427" t="s">
        <v>41</v>
      </c>
      <c r="AC39" s="427" t="s">
        <v>29</v>
      </c>
      <c r="AD39" s="427" t="s">
        <v>42</v>
      </c>
      <c r="AE39" s="427" t="s">
        <v>43</v>
      </c>
      <c r="AF39" s="445" t="s">
        <v>20</v>
      </c>
      <c r="AG39" s="445" t="s">
        <v>44</v>
      </c>
      <c r="AH39" s="445" t="s">
        <v>45</v>
      </c>
      <c r="AI39" s="445" t="s">
        <v>46</v>
      </c>
      <c r="AJ39" s="445" t="s">
        <v>47</v>
      </c>
      <c r="AK39" s="445" t="s">
        <v>48</v>
      </c>
    </row>
    <row r="40" spans="1:37" ht="79.8" x14ac:dyDescent="0.3">
      <c r="A40" s="460"/>
      <c r="B40" s="461"/>
      <c r="C40" s="412"/>
      <c r="D40" s="412"/>
      <c r="E40" s="461"/>
      <c r="F40" s="412"/>
      <c r="G40" s="412"/>
      <c r="H40" s="430"/>
      <c r="I40" s="462"/>
      <c r="J40" s="430"/>
      <c r="K40" s="430"/>
      <c r="L40" s="462"/>
      <c r="M40" s="462"/>
      <c r="N40" s="430"/>
      <c r="O40" s="432"/>
      <c r="P40" s="428"/>
      <c r="Q40" s="434"/>
      <c r="R40" s="428"/>
      <c r="S40" s="43" t="s">
        <v>49</v>
      </c>
      <c r="T40" s="43" t="s">
        <v>50</v>
      </c>
      <c r="U40" s="43" t="s">
        <v>51</v>
      </c>
      <c r="V40" s="43" t="s">
        <v>52</v>
      </c>
      <c r="W40" s="43" t="s">
        <v>53</v>
      </c>
      <c r="X40" s="43" t="s">
        <v>54</v>
      </c>
      <c r="Y40" s="427"/>
      <c r="Z40" s="427"/>
      <c r="AA40" s="427"/>
      <c r="AB40" s="427"/>
      <c r="AC40" s="427"/>
      <c r="AD40" s="427"/>
      <c r="AE40" s="427"/>
      <c r="AF40" s="445"/>
      <c r="AG40" s="445"/>
      <c r="AH40" s="445"/>
      <c r="AI40" s="445"/>
      <c r="AJ40" s="445"/>
      <c r="AK40" s="445"/>
    </row>
    <row r="41" spans="1:37" ht="207.75" customHeight="1" x14ac:dyDescent="0.3">
      <c r="A41" s="422">
        <v>1</v>
      </c>
      <c r="B41" s="423" t="s">
        <v>89</v>
      </c>
      <c r="C41" s="463" t="s">
        <v>138</v>
      </c>
      <c r="D41" s="463" t="s">
        <v>139</v>
      </c>
      <c r="E41" s="464" t="s">
        <v>140</v>
      </c>
      <c r="F41" s="423" t="s">
        <v>59</v>
      </c>
      <c r="G41" s="425">
        <v>150</v>
      </c>
      <c r="H41" s="426" t="s">
        <v>141</v>
      </c>
      <c r="I41" s="437">
        <v>0.6</v>
      </c>
      <c r="J41" s="438" t="s">
        <v>142</v>
      </c>
      <c r="K41" s="437" t="s">
        <v>142</v>
      </c>
      <c r="L41" s="439" t="s">
        <v>143</v>
      </c>
      <c r="M41" s="441">
        <v>0.6</v>
      </c>
      <c r="N41" s="443" t="s">
        <v>143</v>
      </c>
      <c r="O41" s="11">
        <v>1</v>
      </c>
      <c r="P41" s="45" t="s">
        <v>144</v>
      </c>
      <c r="Q41" s="46" t="s">
        <v>145</v>
      </c>
      <c r="R41" s="14" t="s">
        <v>146</v>
      </c>
      <c r="S41" s="15" t="s">
        <v>63</v>
      </c>
      <c r="T41" s="15" t="s">
        <v>64</v>
      </c>
      <c r="U41" s="16" t="s">
        <v>147</v>
      </c>
      <c r="V41" s="15" t="s">
        <v>65</v>
      </c>
      <c r="W41" s="15" t="s">
        <v>66</v>
      </c>
      <c r="X41" s="15" t="s">
        <v>67</v>
      </c>
      <c r="Y41" s="17">
        <v>0.36</v>
      </c>
      <c r="Z41" s="18" t="s">
        <v>148</v>
      </c>
      <c r="AA41" s="16">
        <v>0.36</v>
      </c>
      <c r="AB41" s="18" t="s">
        <v>143</v>
      </c>
      <c r="AC41" s="16">
        <v>0.6</v>
      </c>
      <c r="AD41" s="19" t="s">
        <v>143</v>
      </c>
      <c r="AE41" s="15" t="s">
        <v>149</v>
      </c>
      <c r="AF41" s="447"/>
      <c r="AG41" s="447"/>
      <c r="AH41" s="449"/>
      <c r="AI41" s="449"/>
      <c r="AJ41" s="449"/>
      <c r="AK41" s="435"/>
    </row>
    <row r="42" spans="1:37" x14ac:dyDescent="0.3">
      <c r="A42" s="422"/>
      <c r="B42" s="423"/>
      <c r="C42" s="463"/>
      <c r="D42" s="463"/>
      <c r="E42" s="464"/>
      <c r="F42" s="423"/>
      <c r="G42" s="425"/>
      <c r="H42" s="426"/>
      <c r="I42" s="437"/>
      <c r="J42" s="438"/>
      <c r="K42" s="437">
        <v>0</v>
      </c>
      <c r="L42" s="440"/>
      <c r="M42" s="442"/>
      <c r="N42" s="444"/>
      <c r="O42" s="11">
        <v>2</v>
      </c>
      <c r="P42" s="45"/>
      <c r="Q42" s="46"/>
      <c r="R42" s="14"/>
      <c r="S42" s="15"/>
      <c r="T42" s="15"/>
      <c r="U42" s="16"/>
      <c r="V42" s="15"/>
      <c r="W42" s="15"/>
      <c r="X42" s="15"/>
      <c r="Y42" s="17" t="s">
        <v>150</v>
      </c>
      <c r="Z42" s="18" t="s">
        <v>150</v>
      </c>
      <c r="AA42" s="16" t="s">
        <v>150</v>
      </c>
      <c r="AB42" s="18" t="s">
        <v>150</v>
      </c>
      <c r="AC42" s="16" t="s">
        <v>150</v>
      </c>
      <c r="AD42" s="19" t="s">
        <v>150</v>
      </c>
      <c r="AE42" s="15"/>
      <c r="AF42" s="448"/>
      <c r="AG42" s="448"/>
      <c r="AH42" s="450"/>
      <c r="AI42" s="450"/>
      <c r="AJ42" s="450"/>
      <c r="AK42" s="436"/>
    </row>
    <row r="43" spans="1:37" ht="142.5" customHeight="1" x14ac:dyDescent="0.3">
      <c r="A43" s="422">
        <v>2</v>
      </c>
      <c r="B43" s="423" t="s">
        <v>89</v>
      </c>
      <c r="C43" s="465" t="s">
        <v>151</v>
      </c>
      <c r="D43" s="465" t="s">
        <v>152</v>
      </c>
      <c r="E43" s="466" t="s">
        <v>153</v>
      </c>
      <c r="F43" s="423" t="s">
        <v>154</v>
      </c>
      <c r="G43" s="436">
        <v>2</v>
      </c>
      <c r="H43" s="426" t="s">
        <v>155</v>
      </c>
      <c r="I43" s="437">
        <v>0.2</v>
      </c>
      <c r="J43" s="438" t="s">
        <v>60</v>
      </c>
      <c r="K43" s="437" t="s">
        <v>60</v>
      </c>
      <c r="L43" s="426" t="s">
        <v>156</v>
      </c>
      <c r="M43" s="437">
        <v>0.2</v>
      </c>
      <c r="N43" s="455" t="s">
        <v>157</v>
      </c>
      <c r="O43" s="11">
        <v>1</v>
      </c>
      <c r="P43" s="22" t="s">
        <v>158</v>
      </c>
      <c r="Q43" s="13" t="s">
        <v>159</v>
      </c>
      <c r="R43" s="14" t="s">
        <v>146</v>
      </c>
      <c r="S43" s="15" t="s">
        <v>63</v>
      </c>
      <c r="T43" s="15" t="s">
        <v>64</v>
      </c>
      <c r="U43" s="16" t="s">
        <v>147</v>
      </c>
      <c r="V43" s="15" t="s">
        <v>65</v>
      </c>
      <c r="W43" s="15" t="s">
        <v>66</v>
      </c>
      <c r="X43" s="15" t="s">
        <v>67</v>
      </c>
      <c r="Y43" s="17">
        <v>0.12</v>
      </c>
      <c r="Z43" s="18" t="s">
        <v>155</v>
      </c>
      <c r="AA43" s="16">
        <v>0.12</v>
      </c>
      <c r="AB43" s="18" t="s">
        <v>156</v>
      </c>
      <c r="AC43" s="16">
        <v>0.2</v>
      </c>
      <c r="AD43" s="19" t="s">
        <v>157</v>
      </c>
      <c r="AE43" s="15" t="s">
        <v>160</v>
      </c>
      <c r="AF43" s="447"/>
      <c r="AG43" s="447"/>
      <c r="AH43" s="449"/>
      <c r="AI43" s="449"/>
      <c r="AJ43" s="449"/>
      <c r="AK43" s="435"/>
    </row>
    <row r="44" spans="1:37" ht="177" customHeight="1" x14ac:dyDescent="0.3">
      <c r="A44" s="422"/>
      <c r="B44" s="423"/>
      <c r="C44" s="463"/>
      <c r="D44" s="463"/>
      <c r="E44" s="464"/>
      <c r="F44" s="423"/>
      <c r="G44" s="425"/>
      <c r="H44" s="426"/>
      <c r="I44" s="437"/>
      <c r="J44" s="438"/>
      <c r="K44" s="437">
        <v>0</v>
      </c>
      <c r="L44" s="426"/>
      <c r="M44" s="437"/>
      <c r="N44" s="455"/>
      <c r="O44" s="11">
        <v>2</v>
      </c>
      <c r="P44" s="22"/>
      <c r="Q44" s="13"/>
      <c r="R44" s="14" t="s">
        <v>150</v>
      </c>
      <c r="S44" s="15"/>
      <c r="T44" s="15"/>
      <c r="U44" s="16" t="s">
        <v>150</v>
      </c>
      <c r="V44" s="15"/>
      <c r="W44" s="15"/>
      <c r="X44" s="15"/>
      <c r="Y44" s="17" t="s">
        <v>150</v>
      </c>
      <c r="Z44" s="18" t="s">
        <v>150</v>
      </c>
      <c r="AA44" s="16" t="s">
        <v>150</v>
      </c>
      <c r="AB44" s="18" t="s">
        <v>150</v>
      </c>
      <c r="AC44" s="16" t="s">
        <v>150</v>
      </c>
      <c r="AD44" s="19" t="s">
        <v>150</v>
      </c>
      <c r="AE44" s="15"/>
      <c r="AF44" s="448"/>
      <c r="AG44" s="448"/>
      <c r="AH44" s="450"/>
      <c r="AI44" s="450"/>
      <c r="AJ44" s="450"/>
      <c r="AK44" s="436"/>
    </row>
    <row r="45" spans="1:37" ht="67.8" x14ac:dyDescent="0.3">
      <c r="A45" s="422">
        <v>3</v>
      </c>
      <c r="B45" s="423" t="s">
        <v>89</v>
      </c>
      <c r="C45" s="463" t="s">
        <v>161</v>
      </c>
      <c r="D45" s="463" t="s">
        <v>162</v>
      </c>
      <c r="E45" s="464" t="s">
        <v>163</v>
      </c>
      <c r="F45" s="423" t="s">
        <v>59</v>
      </c>
      <c r="G45" s="425">
        <v>5000</v>
      </c>
      <c r="H45" s="426" t="s">
        <v>164</v>
      </c>
      <c r="I45" s="437">
        <v>0.8</v>
      </c>
      <c r="J45" s="438" t="s">
        <v>60</v>
      </c>
      <c r="K45" s="437" t="s">
        <v>60</v>
      </c>
      <c r="L45" s="426" t="s">
        <v>156</v>
      </c>
      <c r="M45" s="437">
        <v>0.2</v>
      </c>
      <c r="N45" s="455" t="s">
        <v>143</v>
      </c>
      <c r="O45" s="11">
        <v>1</v>
      </c>
      <c r="P45" s="47" t="s">
        <v>165</v>
      </c>
      <c r="Q45" s="27" t="s">
        <v>166</v>
      </c>
      <c r="R45" s="14" t="s">
        <v>146</v>
      </c>
      <c r="S45" s="15" t="s">
        <v>63</v>
      </c>
      <c r="T45" s="15" t="s">
        <v>64</v>
      </c>
      <c r="U45" s="16" t="s">
        <v>147</v>
      </c>
      <c r="V45" s="15" t="s">
        <v>65</v>
      </c>
      <c r="W45" s="15" t="s">
        <v>167</v>
      </c>
      <c r="X45" s="15" t="s">
        <v>67</v>
      </c>
      <c r="Y45" s="17">
        <v>0.48</v>
      </c>
      <c r="Z45" s="18" t="s">
        <v>141</v>
      </c>
      <c r="AA45" s="16">
        <v>0.48</v>
      </c>
      <c r="AB45" s="18" t="s">
        <v>156</v>
      </c>
      <c r="AC45" s="16">
        <v>0.2</v>
      </c>
      <c r="AD45" s="19" t="s">
        <v>143</v>
      </c>
      <c r="AE45" s="15" t="s">
        <v>160</v>
      </c>
      <c r="AF45" s="33"/>
      <c r="AG45" s="34"/>
      <c r="AH45" s="35"/>
      <c r="AI45" s="35"/>
      <c r="AJ45" s="33"/>
      <c r="AK45" s="34"/>
    </row>
    <row r="46" spans="1:37" ht="69.75" customHeight="1" x14ac:dyDescent="0.3">
      <c r="A46" s="422"/>
      <c r="B46" s="423"/>
      <c r="C46" s="463"/>
      <c r="D46" s="463"/>
      <c r="E46" s="464"/>
      <c r="F46" s="423"/>
      <c r="G46" s="425"/>
      <c r="H46" s="426"/>
      <c r="I46" s="437"/>
      <c r="J46" s="438"/>
      <c r="K46" s="437">
        <v>0</v>
      </c>
      <c r="L46" s="426"/>
      <c r="M46" s="437"/>
      <c r="N46" s="455"/>
      <c r="O46" s="11">
        <v>2</v>
      </c>
      <c r="P46" s="22"/>
      <c r="Q46" s="27"/>
      <c r="R46" s="14" t="s">
        <v>150</v>
      </c>
      <c r="S46" s="15"/>
      <c r="T46" s="15"/>
      <c r="U46" s="16" t="s">
        <v>150</v>
      </c>
      <c r="V46" s="15"/>
      <c r="W46" s="15"/>
      <c r="X46" s="15"/>
      <c r="Y46" s="25" t="s">
        <v>150</v>
      </c>
      <c r="Z46" s="18" t="s">
        <v>150</v>
      </c>
      <c r="AA46" s="16" t="s">
        <v>150</v>
      </c>
      <c r="AB46" s="18" t="s">
        <v>150</v>
      </c>
      <c r="AC46" s="16" t="s">
        <v>150</v>
      </c>
      <c r="AD46" s="19" t="s">
        <v>150</v>
      </c>
      <c r="AE46" s="15"/>
      <c r="AF46" s="33"/>
      <c r="AG46" s="34"/>
      <c r="AH46" s="35"/>
      <c r="AI46" s="35"/>
      <c r="AJ46" s="33"/>
      <c r="AK46" s="34"/>
    </row>
    <row r="47" spans="1:37" ht="130.5" customHeight="1" x14ac:dyDescent="0.3">
      <c r="A47" s="422">
        <v>4</v>
      </c>
      <c r="B47" s="423" t="s">
        <v>168</v>
      </c>
      <c r="C47" s="463" t="s">
        <v>169</v>
      </c>
      <c r="D47" s="463" t="s">
        <v>170</v>
      </c>
      <c r="E47" s="464" t="s">
        <v>171</v>
      </c>
      <c r="F47" s="423" t="s">
        <v>131</v>
      </c>
      <c r="G47" s="425">
        <v>500</v>
      </c>
      <c r="H47" s="440" t="s">
        <v>141</v>
      </c>
      <c r="I47" s="442">
        <v>0.6</v>
      </c>
      <c r="J47" s="438" t="s">
        <v>172</v>
      </c>
      <c r="K47" s="442" t="s">
        <v>172</v>
      </c>
      <c r="L47" s="440" t="s">
        <v>143</v>
      </c>
      <c r="M47" s="442">
        <v>0.6</v>
      </c>
      <c r="N47" s="444" t="s">
        <v>143</v>
      </c>
      <c r="O47" s="26">
        <v>1</v>
      </c>
      <c r="P47" s="22" t="s">
        <v>173</v>
      </c>
      <c r="Q47" s="27" t="s">
        <v>174</v>
      </c>
      <c r="R47" s="14" t="s">
        <v>146</v>
      </c>
      <c r="S47" s="15" t="s">
        <v>63</v>
      </c>
      <c r="T47" s="15" t="s">
        <v>64</v>
      </c>
      <c r="U47" s="16" t="s">
        <v>147</v>
      </c>
      <c r="V47" s="15" t="s">
        <v>65</v>
      </c>
      <c r="W47" s="15" t="s">
        <v>167</v>
      </c>
      <c r="X47" s="15" t="s">
        <v>67</v>
      </c>
      <c r="Y47" s="17">
        <v>0.36</v>
      </c>
      <c r="Z47" s="18" t="s">
        <v>148</v>
      </c>
      <c r="AA47" s="16">
        <v>0.36</v>
      </c>
      <c r="AB47" s="18" t="s">
        <v>143</v>
      </c>
      <c r="AC47" s="16">
        <v>0.6</v>
      </c>
      <c r="AD47" s="19" t="s">
        <v>143</v>
      </c>
      <c r="AE47" s="15" t="s">
        <v>160</v>
      </c>
      <c r="AF47" s="447"/>
      <c r="AG47" s="447"/>
      <c r="AH47" s="449"/>
      <c r="AI47" s="449"/>
      <c r="AJ47" s="449"/>
      <c r="AK47" s="435"/>
    </row>
    <row r="48" spans="1:37" ht="92.25" customHeight="1" x14ac:dyDescent="0.3">
      <c r="A48" s="422"/>
      <c r="B48" s="423"/>
      <c r="C48" s="463"/>
      <c r="D48" s="463"/>
      <c r="E48" s="464"/>
      <c r="F48" s="423"/>
      <c r="G48" s="425"/>
      <c r="H48" s="426"/>
      <c r="I48" s="437"/>
      <c r="J48" s="438"/>
      <c r="K48" s="437">
        <v>0</v>
      </c>
      <c r="L48" s="426"/>
      <c r="M48" s="437"/>
      <c r="N48" s="455"/>
      <c r="O48" s="11">
        <v>2</v>
      </c>
      <c r="P48" s="22"/>
      <c r="Q48" s="27"/>
      <c r="R48" s="14" t="s">
        <v>150</v>
      </c>
      <c r="S48" s="15"/>
      <c r="T48" s="15"/>
      <c r="U48" s="16" t="s">
        <v>150</v>
      </c>
      <c r="V48" s="15"/>
      <c r="W48" s="15"/>
      <c r="X48" s="15"/>
      <c r="Y48" s="17" t="s">
        <v>150</v>
      </c>
      <c r="Z48" s="18" t="s">
        <v>150</v>
      </c>
      <c r="AA48" s="16" t="s">
        <v>150</v>
      </c>
      <c r="AB48" s="18" t="s">
        <v>150</v>
      </c>
      <c r="AC48" s="16" t="s">
        <v>150</v>
      </c>
      <c r="AD48" s="19" t="s">
        <v>150</v>
      </c>
      <c r="AE48" s="15"/>
      <c r="AF48" s="448"/>
      <c r="AG48" s="448"/>
      <c r="AH48" s="450"/>
      <c r="AI48" s="450"/>
      <c r="AJ48" s="450"/>
      <c r="AK48" s="436"/>
    </row>
    <row r="49" spans="1:58" ht="129.6" x14ac:dyDescent="0.3">
      <c r="A49" s="422">
        <v>5</v>
      </c>
      <c r="B49" s="423" t="s">
        <v>89</v>
      </c>
      <c r="C49" s="463" t="s">
        <v>175</v>
      </c>
      <c r="D49" s="463" t="s">
        <v>176</v>
      </c>
      <c r="E49" s="464" t="s">
        <v>177</v>
      </c>
      <c r="F49" s="423" t="s">
        <v>80</v>
      </c>
      <c r="G49" s="425">
        <v>500</v>
      </c>
      <c r="H49" s="426" t="s">
        <v>141</v>
      </c>
      <c r="I49" s="437">
        <v>0.6</v>
      </c>
      <c r="J49" s="467" t="s">
        <v>142</v>
      </c>
      <c r="K49" s="442" t="s">
        <v>142</v>
      </c>
      <c r="L49" s="426" t="s">
        <v>143</v>
      </c>
      <c r="M49" s="437">
        <v>0.6</v>
      </c>
      <c r="N49" s="455" t="s">
        <v>143</v>
      </c>
      <c r="O49" s="11">
        <v>1</v>
      </c>
      <c r="P49" s="22" t="s">
        <v>178</v>
      </c>
      <c r="Q49" s="48" t="s">
        <v>179</v>
      </c>
      <c r="R49" s="14" t="s">
        <v>146</v>
      </c>
      <c r="S49" s="15" t="s">
        <v>63</v>
      </c>
      <c r="T49" s="15" t="s">
        <v>64</v>
      </c>
      <c r="U49" s="16" t="s">
        <v>147</v>
      </c>
      <c r="V49" s="15" t="s">
        <v>65</v>
      </c>
      <c r="W49" s="15" t="s">
        <v>167</v>
      </c>
      <c r="X49" s="15" t="s">
        <v>67</v>
      </c>
      <c r="Y49" s="17">
        <v>0.36</v>
      </c>
      <c r="Z49" s="18" t="s">
        <v>148</v>
      </c>
      <c r="AA49" s="16">
        <v>0.36</v>
      </c>
      <c r="AB49" s="18" t="s">
        <v>143</v>
      </c>
      <c r="AC49" s="16">
        <v>0.6</v>
      </c>
      <c r="AD49" s="19" t="s">
        <v>143</v>
      </c>
      <c r="AE49" s="15" t="s">
        <v>180</v>
      </c>
      <c r="AF49" s="33" t="s">
        <v>181</v>
      </c>
      <c r="AG49" s="33" t="s">
        <v>182</v>
      </c>
      <c r="AH49" s="35" t="s">
        <v>183</v>
      </c>
      <c r="AI49" s="49" t="s">
        <v>184</v>
      </c>
      <c r="AJ49" s="33"/>
      <c r="AK49" s="34"/>
    </row>
    <row r="50" spans="1:58" x14ac:dyDescent="0.3">
      <c r="A50" s="422"/>
      <c r="B50" s="423"/>
      <c r="C50" s="463"/>
      <c r="D50" s="463"/>
      <c r="E50" s="464"/>
      <c r="F50" s="423"/>
      <c r="G50" s="425"/>
      <c r="H50" s="426"/>
      <c r="I50" s="437"/>
      <c r="J50" s="467"/>
      <c r="K50" s="437">
        <v>0</v>
      </c>
      <c r="L50" s="426"/>
      <c r="M50" s="437"/>
      <c r="N50" s="455"/>
      <c r="O50" s="11">
        <v>2</v>
      </c>
      <c r="P50" s="27"/>
      <c r="Q50" s="27"/>
      <c r="R50" s="14" t="s">
        <v>150</v>
      </c>
      <c r="S50" s="32"/>
      <c r="T50" s="32"/>
      <c r="U50" s="16" t="s">
        <v>150</v>
      </c>
      <c r="V50" s="15"/>
      <c r="W50" s="15"/>
      <c r="X50" s="15"/>
      <c r="Y50" s="17" t="s">
        <v>150</v>
      </c>
      <c r="Z50" s="18" t="s">
        <v>150</v>
      </c>
      <c r="AA50" s="16" t="s">
        <v>150</v>
      </c>
      <c r="AB50" s="18" t="s">
        <v>150</v>
      </c>
      <c r="AC50" s="16" t="s">
        <v>150</v>
      </c>
      <c r="AD50" s="19" t="s">
        <v>150</v>
      </c>
      <c r="AE50" s="15"/>
      <c r="AF50" s="33"/>
      <c r="AG50" s="34"/>
      <c r="AH50" s="35"/>
      <c r="AI50" s="35"/>
      <c r="AJ50" s="33"/>
      <c r="AK50" s="34"/>
    </row>
    <row r="51" spans="1:58" ht="15" customHeight="1" x14ac:dyDescent="0.3">
      <c r="B51" s="39" t="s">
        <v>133</v>
      </c>
      <c r="R51" s="1"/>
      <c r="U51" s="1"/>
      <c r="V51" s="1"/>
      <c r="W51" s="1"/>
      <c r="X51" s="1"/>
      <c r="Y51" s="1"/>
      <c r="Z51" s="1"/>
      <c r="AA51" s="1"/>
      <c r="AB51" s="1"/>
      <c r="AC51" s="1"/>
      <c r="AD51" s="1"/>
      <c r="AE51" s="1"/>
      <c r="AZ51" s="392" t="s">
        <v>226</v>
      </c>
      <c r="BA51" s="393"/>
      <c r="BB51" s="394" t="s">
        <v>26</v>
      </c>
      <c r="BC51" s="394"/>
      <c r="BD51" s="394"/>
      <c r="BE51" s="394"/>
      <c r="BF51" s="394"/>
    </row>
    <row r="52" spans="1:58" x14ac:dyDescent="0.3">
      <c r="A52" s="37"/>
      <c r="B52" s="37"/>
      <c r="C52" s="37"/>
      <c r="D52" s="37"/>
      <c r="F52" s="38"/>
      <c r="R52" s="1"/>
      <c r="U52" s="1"/>
      <c r="V52" s="1"/>
      <c r="W52" s="1"/>
      <c r="X52" s="1"/>
      <c r="Y52" s="1"/>
      <c r="Z52" s="1"/>
      <c r="AA52" s="1"/>
      <c r="AB52" s="1"/>
      <c r="AC52" s="1"/>
      <c r="AD52" s="1"/>
      <c r="AE52" s="1"/>
      <c r="AZ52" s="388" t="s">
        <v>227</v>
      </c>
      <c r="BA52" s="395"/>
      <c r="BB52" s="394"/>
      <c r="BC52" s="394"/>
      <c r="BD52" s="394"/>
      <c r="BE52" s="394"/>
      <c r="BF52" s="394"/>
    </row>
    <row r="53" spans="1:58" x14ac:dyDescent="0.3">
      <c r="AZ53" s="388" t="s">
        <v>89</v>
      </c>
      <c r="BA53" s="395"/>
      <c r="BB53" s="390" t="s">
        <v>59</v>
      </c>
      <c r="BC53" s="390"/>
      <c r="BD53" s="390"/>
      <c r="BE53" s="390"/>
      <c r="BF53" s="390"/>
    </row>
    <row r="54" spans="1:58" x14ac:dyDescent="0.3">
      <c r="AZ54" s="388" t="s">
        <v>55</v>
      </c>
      <c r="BA54" s="395"/>
      <c r="BB54" s="390" t="s">
        <v>131</v>
      </c>
      <c r="BC54" s="390"/>
      <c r="BD54" s="390"/>
      <c r="BE54" s="390"/>
      <c r="BF54" s="390"/>
    </row>
    <row r="55" spans="1:58" x14ac:dyDescent="0.3">
      <c r="AZ55" s="388" t="s">
        <v>168</v>
      </c>
      <c r="BA55" s="395"/>
      <c r="BB55" s="390" t="s">
        <v>80</v>
      </c>
      <c r="BC55" s="390"/>
      <c r="BD55" s="390"/>
      <c r="BE55" s="390"/>
      <c r="BF55" s="390"/>
    </row>
    <row r="56" spans="1:58" x14ac:dyDescent="0.3">
      <c r="AZ56" s="388" t="s">
        <v>228</v>
      </c>
      <c r="BA56" s="395"/>
      <c r="BB56" s="390" t="s">
        <v>229</v>
      </c>
      <c r="BC56" s="390"/>
      <c r="BD56" s="390"/>
      <c r="BE56" s="390"/>
      <c r="BF56" s="390"/>
    </row>
    <row r="57" spans="1:58" x14ac:dyDescent="0.3">
      <c r="AZ57" s="388" t="s">
        <v>230</v>
      </c>
      <c r="BA57" s="395"/>
      <c r="BB57" s="390" t="s">
        <v>231</v>
      </c>
      <c r="BC57" s="390"/>
      <c r="BD57" s="390"/>
      <c r="BE57" s="390"/>
      <c r="BF57" s="390"/>
    </row>
    <row r="58" spans="1:58" x14ac:dyDescent="0.3">
      <c r="AZ58" s="388"/>
      <c r="BA58" s="395"/>
      <c r="BB58" s="390" t="s">
        <v>197</v>
      </c>
      <c r="BC58" s="390"/>
      <c r="BD58" s="390"/>
      <c r="BE58" s="390"/>
      <c r="BF58" s="390"/>
    </row>
    <row r="59" spans="1:58" x14ac:dyDescent="0.3">
      <c r="AZ59" s="388"/>
      <c r="BA59" s="395"/>
      <c r="BB59" s="390" t="s">
        <v>154</v>
      </c>
      <c r="BC59" s="390"/>
      <c r="BD59" s="390"/>
      <c r="BE59" s="390"/>
      <c r="BF59" s="390"/>
    </row>
    <row r="60" spans="1:58" x14ac:dyDescent="0.3">
      <c r="AZ60" s="388"/>
      <c r="BA60" s="389"/>
      <c r="BB60" s="390" t="s">
        <v>232</v>
      </c>
      <c r="BC60" s="390"/>
      <c r="BD60" s="390"/>
      <c r="BE60" s="390"/>
      <c r="BF60" s="390"/>
    </row>
    <row r="61" spans="1:58" x14ac:dyDescent="0.3">
      <c r="AZ61" s="388"/>
      <c r="BA61" s="389"/>
      <c r="BB61" s="390" t="s">
        <v>233</v>
      </c>
      <c r="BC61" s="390"/>
      <c r="BD61" s="390"/>
      <c r="BE61" s="390"/>
      <c r="BF61" s="390"/>
    </row>
    <row r="62" spans="1:58" x14ac:dyDescent="0.3">
      <c r="AZ62" s="37"/>
      <c r="BA62" s="37"/>
      <c r="BB62" s="390" t="s">
        <v>234</v>
      </c>
      <c r="BC62" s="390"/>
      <c r="BD62" s="390"/>
      <c r="BE62" s="390"/>
      <c r="BF62" s="390"/>
    </row>
    <row r="66" spans="52:55" x14ac:dyDescent="0.3">
      <c r="AZ66" s="88" t="s">
        <v>226</v>
      </c>
      <c r="BA66" s="89"/>
      <c r="BB66" s="391" t="s">
        <v>26</v>
      </c>
      <c r="BC66" s="38"/>
    </row>
    <row r="67" spans="52:55" x14ac:dyDescent="0.3">
      <c r="AZ67" s="89" t="s">
        <v>227</v>
      </c>
      <c r="BA67" s="89"/>
      <c r="BB67" s="391"/>
      <c r="BC67" s="38"/>
    </row>
    <row r="68" spans="52:55" x14ac:dyDescent="0.3">
      <c r="AZ68" s="89" t="s">
        <v>89</v>
      </c>
      <c r="BA68" s="89"/>
      <c r="BB68" s="89" t="s">
        <v>59</v>
      </c>
      <c r="BC68" s="38"/>
    </row>
    <row r="69" spans="52:55" x14ac:dyDescent="0.3">
      <c r="AZ69" s="89" t="s">
        <v>55</v>
      </c>
      <c r="BA69" s="89"/>
      <c r="BB69" s="89" t="s">
        <v>131</v>
      </c>
      <c r="BC69" s="38"/>
    </row>
    <row r="70" spans="52:55" x14ac:dyDescent="0.3">
      <c r="AZ70" s="89" t="s">
        <v>168</v>
      </c>
      <c r="BA70" s="89"/>
      <c r="BB70" s="89" t="s">
        <v>80</v>
      </c>
      <c r="BC70" s="38"/>
    </row>
    <row r="71" spans="52:55" x14ac:dyDescent="0.3">
      <c r="AZ71" s="89" t="s">
        <v>228</v>
      </c>
      <c r="BA71" s="89"/>
      <c r="BB71" s="89" t="s">
        <v>229</v>
      </c>
      <c r="BC71" s="38"/>
    </row>
    <row r="72" spans="52:55" x14ac:dyDescent="0.3">
      <c r="AZ72" s="89" t="s">
        <v>230</v>
      </c>
      <c r="BA72" s="89"/>
      <c r="BB72" s="89" t="s">
        <v>231</v>
      </c>
      <c r="BC72" s="38"/>
    </row>
    <row r="73" spans="52:55" x14ac:dyDescent="0.3">
      <c r="AZ73" s="89"/>
      <c r="BA73" s="89"/>
      <c r="BB73" s="89" t="s">
        <v>197</v>
      </c>
      <c r="BC73" s="38"/>
    </row>
    <row r="74" spans="52:55" x14ac:dyDescent="0.3">
      <c r="AZ74" s="89"/>
      <c r="BA74" s="89"/>
      <c r="BB74" s="89" t="s">
        <v>154</v>
      </c>
      <c r="BC74" s="38"/>
    </row>
    <row r="75" spans="52:55" x14ac:dyDescent="0.3">
      <c r="AZ75" s="89"/>
      <c r="BA75" s="89"/>
      <c r="BB75" s="89" t="s">
        <v>232</v>
      </c>
      <c r="BC75" s="38"/>
    </row>
    <row r="76" spans="52:55" ht="15" thickBot="1" x14ac:dyDescent="0.35">
      <c r="AZ76" s="89"/>
      <c r="BA76" s="89"/>
      <c r="BB76" s="90" t="s">
        <v>233</v>
      </c>
      <c r="BC76" s="38"/>
    </row>
    <row r="77" spans="52:55" ht="15" thickBot="1" x14ac:dyDescent="0.35">
      <c r="AZ77" s="37"/>
      <c r="BA77" s="37"/>
      <c r="BB77" s="91" t="s">
        <v>234</v>
      </c>
      <c r="BC77" s="38"/>
    </row>
  </sheetData>
  <mergeCells count="340">
    <mergeCell ref="N49:N50"/>
    <mergeCell ref="AK47:AK48"/>
    <mergeCell ref="A49:A50"/>
    <mergeCell ref="B49:B50"/>
    <mergeCell ref="C49:C50"/>
    <mergeCell ref="D49:D50"/>
    <mergeCell ref="E49:E50"/>
    <mergeCell ref="F49:F50"/>
    <mergeCell ref="G49:G50"/>
    <mergeCell ref="H49:H50"/>
    <mergeCell ref="I49:I50"/>
    <mergeCell ref="N47:N48"/>
    <mergeCell ref="AF47:AF48"/>
    <mergeCell ref="AG47:AG48"/>
    <mergeCell ref="AH47:AH48"/>
    <mergeCell ref="AI47:AI48"/>
    <mergeCell ref="AJ47:AJ48"/>
    <mergeCell ref="H47:H48"/>
    <mergeCell ref="I47:I48"/>
    <mergeCell ref="J47:J48"/>
    <mergeCell ref="K47:K48"/>
    <mergeCell ref="L47:L48"/>
    <mergeCell ref="M47:M48"/>
    <mergeCell ref="J49:J50"/>
    <mergeCell ref="K49:K50"/>
    <mergeCell ref="A47:A48"/>
    <mergeCell ref="B47:B48"/>
    <mergeCell ref="C47:C48"/>
    <mergeCell ref="D47:D48"/>
    <mergeCell ref="E47:E48"/>
    <mergeCell ref="F47:F48"/>
    <mergeCell ref="G47:G48"/>
    <mergeCell ref="L49:L50"/>
    <mergeCell ref="M49:M50"/>
    <mergeCell ref="F45:F46"/>
    <mergeCell ref="G45:G46"/>
    <mergeCell ref="AI43:AI44"/>
    <mergeCell ref="AJ43:AJ44"/>
    <mergeCell ref="AK43:AK44"/>
    <mergeCell ref="A45:A46"/>
    <mergeCell ref="B45:B46"/>
    <mergeCell ref="C45:C46"/>
    <mergeCell ref="D45:D46"/>
    <mergeCell ref="E45:E46"/>
    <mergeCell ref="J43:J44"/>
    <mergeCell ref="K43:K44"/>
    <mergeCell ref="L43:L44"/>
    <mergeCell ref="M43:M44"/>
    <mergeCell ref="N43:N44"/>
    <mergeCell ref="AF43:AF44"/>
    <mergeCell ref="L45:L46"/>
    <mergeCell ref="M45:M46"/>
    <mergeCell ref="N45:N46"/>
    <mergeCell ref="H45:H46"/>
    <mergeCell ref="I45:I46"/>
    <mergeCell ref="J45:J46"/>
    <mergeCell ref="K45:K46"/>
    <mergeCell ref="AK41:AK42"/>
    <mergeCell ref="A43:A44"/>
    <mergeCell ref="B43:B44"/>
    <mergeCell ref="C43:C44"/>
    <mergeCell ref="D43:D44"/>
    <mergeCell ref="E43:E44"/>
    <mergeCell ref="F43:F44"/>
    <mergeCell ref="G43:G44"/>
    <mergeCell ref="H43:H44"/>
    <mergeCell ref="I43:I44"/>
    <mergeCell ref="N41:N42"/>
    <mergeCell ref="AF41:AF42"/>
    <mergeCell ref="AG41:AG42"/>
    <mergeCell ref="AH41:AH42"/>
    <mergeCell ref="AI41:AI42"/>
    <mergeCell ref="AJ41:AJ42"/>
    <mergeCell ref="H41:H42"/>
    <mergeCell ref="I41:I42"/>
    <mergeCell ref="J41:J42"/>
    <mergeCell ref="K41:K42"/>
    <mergeCell ref="L41:L42"/>
    <mergeCell ref="M41:M42"/>
    <mergeCell ref="AG43:AG44"/>
    <mergeCell ref="AH43:AH44"/>
    <mergeCell ref="AI39:AI40"/>
    <mergeCell ref="AJ39:AJ40"/>
    <mergeCell ref="AK39:AK40"/>
    <mergeCell ref="A41:A42"/>
    <mergeCell ref="B41:B42"/>
    <mergeCell ref="C41:C42"/>
    <mergeCell ref="D41:D42"/>
    <mergeCell ref="E41:E42"/>
    <mergeCell ref="F41:F42"/>
    <mergeCell ref="G41:G42"/>
    <mergeCell ref="AC39:AC40"/>
    <mergeCell ref="AD39:AD40"/>
    <mergeCell ref="AE39:AE40"/>
    <mergeCell ref="AF39:AF40"/>
    <mergeCell ref="AG39:AG40"/>
    <mergeCell ref="AH39:AH40"/>
    <mergeCell ref="R39:R40"/>
    <mergeCell ref="S39:X39"/>
    <mergeCell ref="Y39:Y40"/>
    <mergeCell ref="Z39:Z40"/>
    <mergeCell ref="AA39:AA40"/>
    <mergeCell ref="AB39:AB40"/>
    <mergeCell ref="L39:L40"/>
    <mergeCell ref="M39:M40"/>
    <mergeCell ref="A39:A40"/>
    <mergeCell ref="B39:B40"/>
    <mergeCell ref="C39:C40"/>
    <mergeCell ref="D39:D40"/>
    <mergeCell ref="E39:E40"/>
    <mergeCell ref="N39:N40"/>
    <mergeCell ref="O39:O40"/>
    <mergeCell ref="P39:P40"/>
    <mergeCell ref="Q39:Q40"/>
    <mergeCell ref="F39:F40"/>
    <mergeCell ref="G39:G40"/>
    <mergeCell ref="H39:H40"/>
    <mergeCell ref="I39:I40"/>
    <mergeCell ref="J39:J40"/>
    <mergeCell ref="K39:K40"/>
    <mergeCell ref="A37:B37"/>
    <mergeCell ref="C37:G37"/>
    <mergeCell ref="H37:I37"/>
    <mergeCell ref="J37:N37"/>
    <mergeCell ref="O37:P37"/>
    <mergeCell ref="Q37:AE37"/>
    <mergeCell ref="AG37:AK37"/>
    <mergeCell ref="A38:G38"/>
    <mergeCell ref="H38:N38"/>
    <mergeCell ref="O38:X38"/>
    <mergeCell ref="Y38:AE38"/>
    <mergeCell ref="AF38:AK38"/>
    <mergeCell ref="A26:A27"/>
    <mergeCell ref="A31:AK31"/>
    <mergeCell ref="A32:C35"/>
    <mergeCell ref="D32:AI32"/>
    <mergeCell ref="AJ32:AK32"/>
    <mergeCell ref="D33:AI34"/>
    <mergeCell ref="AJ33:AJ34"/>
    <mergeCell ref="AK33:AK34"/>
    <mergeCell ref="D35:AI35"/>
    <mergeCell ref="AJ35:AK35"/>
    <mergeCell ref="AJ26:AJ27"/>
    <mergeCell ref="AK26:AK27"/>
    <mergeCell ref="M26:M27"/>
    <mergeCell ref="N26:N27"/>
    <mergeCell ref="AF26:AF27"/>
    <mergeCell ref="AG26:AG27"/>
    <mergeCell ref="AH26:AH27"/>
    <mergeCell ref="AI26:AI27"/>
    <mergeCell ref="G26:G27"/>
    <mergeCell ref="H26:H27"/>
    <mergeCell ref="I26:I27"/>
    <mergeCell ref="J26:J27"/>
    <mergeCell ref="K26:K27"/>
    <mergeCell ref="L26:L27"/>
    <mergeCell ref="B26:B27"/>
    <mergeCell ref="C26:C27"/>
    <mergeCell ref="D26:D27"/>
    <mergeCell ref="E26:E27"/>
    <mergeCell ref="F26:F27"/>
    <mergeCell ref="AF24:AF25"/>
    <mergeCell ref="AG24:AG25"/>
    <mergeCell ref="AH24:AH25"/>
    <mergeCell ref="AI24:AI25"/>
    <mergeCell ref="AJ24:AJ25"/>
    <mergeCell ref="AK24:AK25"/>
    <mergeCell ref="I24:I25"/>
    <mergeCell ref="J24:J25"/>
    <mergeCell ref="K24:K25"/>
    <mergeCell ref="L24:L25"/>
    <mergeCell ref="M24:M25"/>
    <mergeCell ref="N24:N25"/>
    <mergeCell ref="AJ22:AJ23"/>
    <mergeCell ref="AK22:AK23"/>
    <mergeCell ref="N22:N23"/>
    <mergeCell ref="AF22:AF23"/>
    <mergeCell ref="AG22:AG23"/>
    <mergeCell ref="AH22:AH23"/>
    <mergeCell ref="AI22:AI23"/>
    <mergeCell ref="A24:A25"/>
    <mergeCell ref="B24:B25"/>
    <mergeCell ref="C24:C25"/>
    <mergeCell ref="D24:D25"/>
    <mergeCell ref="E24:E25"/>
    <mergeCell ref="F24:F25"/>
    <mergeCell ref="G24:G25"/>
    <mergeCell ref="H24:H25"/>
    <mergeCell ref="M22:M23"/>
    <mergeCell ref="G22:G23"/>
    <mergeCell ref="H22:H23"/>
    <mergeCell ref="I22:I23"/>
    <mergeCell ref="J22:J23"/>
    <mergeCell ref="K22:K23"/>
    <mergeCell ref="L22:L23"/>
    <mergeCell ref="A22:A23"/>
    <mergeCell ref="B22:B23"/>
    <mergeCell ref="C22:C23"/>
    <mergeCell ref="D22:D23"/>
    <mergeCell ref="E22:E23"/>
    <mergeCell ref="F22:F23"/>
    <mergeCell ref="AG20:AG21"/>
    <mergeCell ref="AH20:AH21"/>
    <mergeCell ref="AI20:AI21"/>
    <mergeCell ref="AJ20:AJ21"/>
    <mergeCell ref="AK20:AK21"/>
    <mergeCell ref="I20:I21"/>
    <mergeCell ref="J20:J21"/>
    <mergeCell ref="K20:K21"/>
    <mergeCell ref="L20:L21"/>
    <mergeCell ref="M20:M21"/>
    <mergeCell ref="N20:N21"/>
    <mergeCell ref="AK18:AK19"/>
    <mergeCell ref="A20:A21"/>
    <mergeCell ref="B20:B21"/>
    <mergeCell ref="C20:C21"/>
    <mergeCell ref="D20:D21"/>
    <mergeCell ref="E20:E21"/>
    <mergeCell ref="F20:F21"/>
    <mergeCell ref="G20:G21"/>
    <mergeCell ref="H20:H21"/>
    <mergeCell ref="M18:M19"/>
    <mergeCell ref="N18:N19"/>
    <mergeCell ref="AF18:AF19"/>
    <mergeCell ref="AG18:AG19"/>
    <mergeCell ref="AH18:AH19"/>
    <mergeCell ref="AI18:AI19"/>
    <mergeCell ref="G18:G19"/>
    <mergeCell ref="H18:H19"/>
    <mergeCell ref="I18:I19"/>
    <mergeCell ref="J18:J19"/>
    <mergeCell ref="K18:K19"/>
    <mergeCell ref="L18:L19"/>
    <mergeCell ref="A18:A19"/>
    <mergeCell ref="B18:B19"/>
    <mergeCell ref="AF20:AF21"/>
    <mergeCell ref="C18:C19"/>
    <mergeCell ref="D18:D19"/>
    <mergeCell ref="E18:E19"/>
    <mergeCell ref="F18:F19"/>
    <mergeCell ref="AF16:AF17"/>
    <mergeCell ref="AG16:AG17"/>
    <mergeCell ref="AH16:AH17"/>
    <mergeCell ref="AI16:AI17"/>
    <mergeCell ref="AJ16:AJ17"/>
    <mergeCell ref="AJ18:AJ19"/>
    <mergeCell ref="Q14:Q15"/>
    <mergeCell ref="R14:R15"/>
    <mergeCell ref="G14:G15"/>
    <mergeCell ref="H14:H15"/>
    <mergeCell ref="I14:I15"/>
    <mergeCell ref="AK16:AK17"/>
    <mergeCell ref="I16:I17"/>
    <mergeCell ref="J16:J17"/>
    <mergeCell ref="K16:K17"/>
    <mergeCell ref="L16:L17"/>
    <mergeCell ref="M16:M17"/>
    <mergeCell ref="N16:N17"/>
    <mergeCell ref="AJ14:AJ15"/>
    <mergeCell ref="AK14:AK15"/>
    <mergeCell ref="AE14:AE15"/>
    <mergeCell ref="AF14:AF15"/>
    <mergeCell ref="AG14:AG15"/>
    <mergeCell ref="AH14:AH15"/>
    <mergeCell ref="AI14:AI15"/>
    <mergeCell ref="J14:J15"/>
    <mergeCell ref="K14:K15"/>
    <mergeCell ref="L14:L15"/>
    <mergeCell ref="A13:G13"/>
    <mergeCell ref="H13:N13"/>
    <mergeCell ref="O13:X13"/>
    <mergeCell ref="Y13:AE13"/>
    <mergeCell ref="AF13:AK13"/>
    <mergeCell ref="A16:A17"/>
    <mergeCell ref="B16:B17"/>
    <mergeCell ref="C16:C17"/>
    <mergeCell ref="D16:D17"/>
    <mergeCell ref="E16:E17"/>
    <mergeCell ref="F16:F17"/>
    <mergeCell ref="G16:G17"/>
    <mergeCell ref="H16:H17"/>
    <mergeCell ref="AD14:AD15"/>
    <mergeCell ref="S14:X14"/>
    <mergeCell ref="Y14:Y15"/>
    <mergeCell ref="Z14:Z15"/>
    <mergeCell ref="AA14:AA15"/>
    <mergeCell ref="AB14:AB15"/>
    <mergeCell ref="AC14:AC15"/>
    <mergeCell ref="M14:M15"/>
    <mergeCell ref="N14:N15"/>
    <mergeCell ref="O14:O15"/>
    <mergeCell ref="P14:P15"/>
    <mergeCell ref="AZ60:BA60"/>
    <mergeCell ref="BB60:BF60"/>
    <mergeCell ref="A11:G11"/>
    <mergeCell ref="A12:B12"/>
    <mergeCell ref="C12:G12"/>
    <mergeCell ref="H12:I12"/>
    <mergeCell ref="J12:N12"/>
    <mergeCell ref="O12:P12"/>
    <mergeCell ref="A7:C10"/>
    <mergeCell ref="D7:AI7"/>
    <mergeCell ref="AJ7:AK7"/>
    <mergeCell ref="D8:AI9"/>
    <mergeCell ref="AJ8:AJ9"/>
    <mergeCell ref="AK8:AK9"/>
    <mergeCell ref="D10:AI10"/>
    <mergeCell ref="AJ10:AK10"/>
    <mergeCell ref="A14:A15"/>
    <mergeCell ref="B14:B15"/>
    <mergeCell ref="C14:C15"/>
    <mergeCell ref="D14:D15"/>
    <mergeCell ref="E14:E15"/>
    <mergeCell ref="F14:F15"/>
    <mergeCell ref="Q12:AE12"/>
    <mergeCell ref="AG12:AK12"/>
    <mergeCell ref="A1:C4"/>
    <mergeCell ref="D1:AK4"/>
    <mergeCell ref="A6:AK6"/>
    <mergeCell ref="AZ61:BA61"/>
    <mergeCell ref="BB61:BF61"/>
    <mergeCell ref="BB62:BF62"/>
    <mergeCell ref="BB66:BB67"/>
    <mergeCell ref="AZ51:BA51"/>
    <mergeCell ref="BB51:BF52"/>
    <mergeCell ref="AZ52:BA52"/>
    <mergeCell ref="AZ53:BA53"/>
    <mergeCell ref="BB53:BF53"/>
    <mergeCell ref="AZ54:BA54"/>
    <mergeCell ref="BB54:BF54"/>
    <mergeCell ref="AZ55:BA55"/>
    <mergeCell ref="BB55:BF55"/>
    <mergeCell ref="AZ56:BA56"/>
    <mergeCell ref="BB56:BF56"/>
    <mergeCell ref="AZ57:BA57"/>
    <mergeCell ref="BB57:BF57"/>
    <mergeCell ref="AZ58:BA58"/>
    <mergeCell ref="BB58:BF58"/>
    <mergeCell ref="AZ59:BA59"/>
    <mergeCell ref="BB59:BF59"/>
  </mergeCells>
  <conditionalFormatting sqref="H16 H18">
    <cfRule type="cellIs" dxfId="1950" priority="216" operator="equal">
      <formula>"Muy Alta"</formula>
    </cfRule>
    <cfRule type="cellIs" dxfId="1949" priority="217" operator="equal">
      <formula>"Alta"</formula>
    </cfRule>
    <cfRule type="cellIs" dxfId="1948" priority="218" operator="equal">
      <formula>"Media"</formula>
    </cfRule>
    <cfRule type="cellIs" dxfId="1947" priority="219" operator="equal">
      <formula>"Baja"</formula>
    </cfRule>
    <cfRule type="cellIs" dxfId="1946" priority="220" operator="equal">
      <formula>"Muy Baja"</formula>
    </cfRule>
  </conditionalFormatting>
  <conditionalFormatting sqref="H20">
    <cfRule type="cellIs" dxfId="1945" priority="202" operator="equal">
      <formula>"Muy Alta"</formula>
    </cfRule>
    <cfRule type="cellIs" dxfId="1944" priority="203" operator="equal">
      <formula>"Alta"</formula>
    </cfRule>
    <cfRule type="cellIs" dxfId="1943" priority="204" operator="equal">
      <formula>"Media"</formula>
    </cfRule>
    <cfRule type="cellIs" dxfId="1942" priority="205" operator="equal">
      <formula>"Baja"</formula>
    </cfRule>
    <cfRule type="cellIs" dxfId="1941" priority="206" operator="equal">
      <formula>"Muy Baja"</formula>
    </cfRule>
  </conditionalFormatting>
  <conditionalFormatting sqref="H22">
    <cfRule type="cellIs" dxfId="1940" priority="193" operator="equal">
      <formula>"Muy Alta"</formula>
    </cfRule>
    <cfRule type="cellIs" dxfId="1939" priority="194" operator="equal">
      <formula>"Alta"</formula>
    </cfRule>
    <cfRule type="cellIs" dxfId="1938" priority="195" operator="equal">
      <formula>"Media"</formula>
    </cfRule>
    <cfRule type="cellIs" dxfId="1937" priority="196" operator="equal">
      <formula>"Baja"</formula>
    </cfRule>
    <cfRule type="cellIs" dxfId="1936" priority="197" operator="equal">
      <formula>"Muy Baja"</formula>
    </cfRule>
  </conditionalFormatting>
  <conditionalFormatting sqref="H24">
    <cfRule type="cellIs" dxfId="1935" priority="184" operator="equal">
      <formula>"Muy Alta"</formula>
    </cfRule>
    <cfRule type="cellIs" dxfId="1934" priority="185" operator="equal">
      <formula>"Alta"</formula>
    </cfRule>
    <cfRule type="cellIs" dxfId="1933" priority="186" operator="equal">
      <formula>"Media"</formula>
    </cfRule>
    <cfRule type="cellIs" dxfId="1932" priority="187" operator="equal">
      <formula>"Baja"</formula>
    </cfRule>
    <cfRule type="cellIs" dxfId="1931" priority="188" operator="equal">
      <formula>"Muy Baja"</formula>
    </cfRule>
  </conditionalFormatting>
  <conditionalFormatting sqref="H26">
    <cfRule type="cellIs" dxfId="1930" priority="175" operator="equal">
      <formula>"Muy Alta"</formula>
    </cfRule>
    <cfRule type="cellIs" dxfId="1929" priority="176" operator="equal">
      <formula>"Alta"</formula>
    </cfRule>
    <cfRule type="cellIs" dxfId="1928" priority="177" operator="equal">
      <formula>"Media"</formula>
    </cfRule>
    <cfRule type="cellIs" dxfId="1927" priority="178" operator="equal">
      <formula>"Baja"</formula>
    </cfRule>
    <cfRule type="cellIs" dxfId="1926" priority="179" operator="equal">
      <formula>"Muy Baja"</formula>
    </cfRule>
  </conditionalFormatting>
  <conditionalFormatting sqref="H41 H43">
    <cfRule type="cellIs" dxfId="1925" priority="106" operator="equal">
      <formula>"Muy Alta"</formula>
    </cfRule>
    <cfRule type="cellIs" dxfId="1924" priority="107" operator="equal">
      <formula>"Alta"</formula>
    </cfRule>
    <cfRule type="cellIs" dxfId="1923" priority="108" operator="equal">
      <formula>"Media"</formula>
    </cfRule>
    <cfRule type="cellIs" dxfId="1922" priority="109" operator="equal">
      <formula>"Baja"</formula>
    </cfRule>
    <cfRule type="cellIs" dxfId="1921" priority="110" operator="equal">
      <formula>"Muy Baja"</formula>
    </cfRule>
  </conditionalFormatting>
  <conditionalFormatting sqref="H45">
    <cfRule type="cellIs" dxfId="1920" priority="92" operator="equal">
      <formula>"Muy Alta"</formula>
    </cfRule>
    <cfRule type="cellIs" dxfId="1919" priority="93" operator="equal">
      <formula>"Alta"</formula>
    </cfRule>
    <cfRule type="cellIs" dxfId="1918" priority="94" operator="equal">
      <formula>"Media"</formula>
    </cfRule>
    <cfRule type="cellIs" dxfId="1917" priority="95" operator="equal">
      <formula>"Baja"</formula>
    </cfRule>
    <cfRule type="cellIs" dxfId="1916" priority="96" operator="equal">
      <formula>"Muy Baja"</formula>
    </cfRule>
  </conditionalFormatting>
  <conditionalFormatting sqref="H47">
    <cfRule type="cellIs" dxfId="1915" priority="83" operator="equal">
      <formula>"Muy Alta"</formula>
    </cfRule>
    <cfRule type="cellIs" dxfId="1914" priority="84" operator="equal">
      <formula>"Alta"</formula>
    </cfRule>
    <cfRule type="cellIs" dxfId="1913" priority="85" operator="equal">
      <formula>"Media"</formula>
    </cfRule>
    <cfRule type="cellIs" dxfId="1912" priority="86" operator="equal">
      <formula>"Baja"</formula>
    </cfRule>
    <cfRule type="cellIs" dxfId="1911" priority="87" operator="equal">
      <formula>"Muy Baja"</formula>
    </cfRule>
  </conditionalFormatting>
  <conditionalFormatting sqref="H49">
    <cfRule type="cellIs" dxfId="1910" priority="74" operator="equal">
      <formula>"Muy Alta"</formula>
    </cfRule>
    <cfRule type="cellIs" dxfId="1909" priority="75" operator="equal">
      <formula>"Alta"</formula>
    </cfRule>
    <cfRule type="cellIs" dxfId="1908" priority="76" operator="equal">
      <formula>"Media"</formula>
    </cfRule>
    <cfRule type="cellIs" dxfId="1907" priority="77" operator="equal">
      <formula>"Baja"</formula>
    </cfRule>
    <cfRule type="cellIs" dxfId="1906" priority="78" operator="equal">
      <formula>"Muy Baja"</formula>
    </cfRule>
  </conditionalFormatting>
  <conditionalFormatting sqref="K16:K27">
    <cfRule type="containsText" dxfId="1905" priority="111" operator="containsText" text="❌">
      <formula>NOT(ISERROR(SEARCH("❌",K16)))</formula>
    </cfRule>
  </conditionalFormatting>
  <conditionalFormatting sqref="K41:K50">
    <cfRule type="containsText" dxfId="1904" priority="1" operator="containsText" text="❌">
      <formula>NOT(ISERROR(SEARCH("❌",K41)))</formula>
    </cfRule>
  </conditionalFormatting>
  <conditionalFormatting sqref="L16">
    <cfRule type="cellIs" dxfId="1903" priority="116" operator="equal">
      <formula>"Catastrófico"</formula>
    </cfRule>
    <cfRule type="cellIs" dxfId="1902" priority="117" operator="equal">
      <formula>"Mayor"</formula>
    </cfRule>
    <cfRule type="cellIs" dxfId="1901" priority="118" operator="equal">
      <formula>"Moderado"</formula>
    </cfRule>
    <cfRule type="cellIs" dxfId="1900" priority="119" operator="equal">
      <formula>"Menor"</formula>
    </cfRule>
    <cfRule type="cellIs" dxfId="1899" priority="120" operator="equal">
      <formula>"Leve"</formula>
    </cfRule>
  </conditionalFormatting>
  <conditionalFormatting sqref="L18 L20 L22 L24 L26">
    <cfRule type="cellIs" dxfId="1898" priority="211" operator="equal">
      <formula>"Catastrófico"</formula>
    </cfRule>
    <cfRule type="cellIs" dxfId="1897" priority="212" operator="equal">
      <formula>"Mayor"</formula>
    </cfRule>
    <cfRule type="cellIs" dxfId="1896" priority="213" operator="equal">
      <formula>"Moderado"</formula>
    </cfRule>
    <cfRule type="cellIs" dxfId="1895" priority="214" operator="equal">
      <formula>"Menor"</formula>
    </cfRule>
    <cfRule type="cellIs" dxfId="1894" priority="215" operator="equal">
      <formula>"Leve"</formula>
    </cfRule>
  </conditionalFormatting>
  <conditionalFormatting sqref="L41">
    <cfRule type="cellIs" dxfId="1893" priority="6" operator="equal">
      <formula>"Catastrófico"</formula>
    </cfRule>
    <cfRule type="cellIs" dxfId="1892" priority="7" operator="equal">
      <formula>"Mayor"</formula>
    </cfRule>
    <cfRule type="cellIs" dxfId="1891" priority="8" operator="equal">
      <formula>"Moderado"</formula>
    </cfRule>
    <cfRule type="cellIs" dxfId="1890" priority="9" operator="equal">
      <formula>"Menor"</formula>
    </cfRule>
    <cfRule type="cellIs" dxfId="1889" priority="10" operator="equal">
      <formula>"Leve"</formula>
    </cfRule>
  </conditionalFormatting>
  <conditionalFormatting sqref="L43 L45 L47 L49">
    <cfRule type="cellIs" dxfId="1888" priority="101" operator="equal">
      <formula>"Catastrófico"</formula>
    </cfRule>
    <cfRule type="cellIs" dxfId="1887" priority="102" operator="equal">
      <formula>"Mayor"</formula>
    </cfRule>
    <cfRule type="cellIs" dxfId="1886" priority="103" operator="equal">
      <formula>"Moderado"</formula>
    </cfRule>
    <cfRule type="cellIs" dxfId="1885" priority="104" operator="equal">
      <formula>"Menor"</formula>
    </cfRule>
    <cfRule type="cellIs" dxfId="1884" priority="105" operator="equal">
      <formula>"Leve"</formula>
    </cfRule>
  </conditionalFormatting>
  <conditionalFormatting sqref="N16">
    <cfRule type="cellIs" dxfId="1883" priority="112" operator="equal">
      <formula>"Extremo"</formula>
    </cfRule>
    <cfRule type="cellIs" dxfId="1882" priority="113" operator="equal">
      <formula>"Alto"</formula>
    </cfRule>
    <cfRule type="cellIs" dxfId="1881" priority="114" operator="equal">
      <formula>"Moderado"</formula>
    </cfRule>
    <cfRule type="cellIs" dxfId="1880" priority="115" operator="equal">
      <formula>"Bajo"</formula>
    </cfRule>
  </conditionalFormatting>
  <conditionalFormatting sqref="N18">
    <cfRule type="cellIs" dxfId="1879" priority="207" operator="equal">
      <formula>"Extremo"</formula>
    </cfRule>
    <cfRule type="cellIs" dxfId="1878" priority="208" operator="equal">
      <formula>"Alto"</formula>
    </cfRule>
    <cfRule type="cellIs" dxfId="1877" priority="209" operator="equal">
      <formula>"Moderado"</formula>
    </cfRule>
    <cfRule type="cellIs" dxfId="1876" priority="210" operator="equal">
      <formula>"Bajo"</formula>
    </cfRule>
  </conditionalFormatting>
  <conditionalFormatting sqref="N20">
    <cfRule type="cellIs" dxfId="1875" priority="198" operator="equal">
      <formula>"Extremo"</formula>
    </cfRule>
    <cfRule type="cellIs" dxfId="1874" priority="199" operator="equal">
      <formula>"Alto"</formula>
    </cfRule>
    <cfRule type="cellIs" dxfId="1873" priority="200" operator="equal">
      <formula>"Moderado"</formula>
    </cfRule>
    <cfRule type="cellIs" dxfId="1872" priority="201" operator="equal">
      <formula>"Bajo"</formula>
    </cfRule>
  </conditionalFormatting>
  <conditionalFormatting sqref="N22">
    <cfRule type="cellIs" dxfId="1871" priority="189" operator="equal">
      <formula>"Extremo"</formula>
    </cfRule>
    <cfRule type="cellIs" dxfId="1870" priority="190" operator="equal">
      <formula>"Alto"</formula>
    </cfRule>
    <cfRule type="cellIs" dxfId="1869" priority="191" operator="equal">
      <formula>"Moderado"</formula>
    </cfRule>
    <cfRule type="cellIs" dxfId="1868" priority="192" operator="equal">
      <formula>"Bajo"</formula>
    </cfRule>
  </conditionalFormatting>
  <conditionalFormatting sqref="N24">
    <cfRule type="cellIs" dxfId="1867" priority="180" operator="equal">
      <formula>"Extremo"</formula>
    </cfRule>
    <cfRule type="cellIs" dxfId="1866" priority="181" operator="equal">
      <formula>"Alto"</formula>
    </cfRule>
    <cfRule type="cellIs" dxfId="1865" priority="182" operator="equal">
      <formula>"Moderado"</formula>
    </cfRule>
    <cfRule type="cellIs" dxfId="1864" priority="183" operator="equal">
      <formula>"Bajo"</formula>
    </cfRule>
  </conditionalFormatting>
  <conditionalFormatting sqref="N26">
    <cfRule type="cellIs" dxfId="1863" priority="171" operator="equal">
      <formula>"Extremo"</formula>
    </cfRule>
    <cfRule type="cellIs" dxfId="1862" priority="172" operator="equal">
      <formula>"Alto"</formula>
    </cfRule>
    <cfRule type="cellIs" dxfId="1861" priority="173" operator="equal">
      <formula>"Moderado"</formula>
    </cfRule>
    <cfRule type="cellIs" dxfId="1860" priority="174" operator="equal">
      <formula>"Bajo"</formula>
    </cfRule>
  </conditionalFormatting>
  <conditionalFormatting sqref="N41">
    <cfRule type="cellIs" dxfId="1859" priority="2" operator="equal">
      <formula>"Extremo"</formula>
    </cfRule>
    <cfRule type="cellIs" dxfId="1858" priority="3" operator="equal">
      <formula>"Alto"</formula>
    </cfRule>
    <cfRule type="cellIs" dxfId="1857" priority="4" operator="equal">
      <formula>"Moderado"</formula>
    </cfRule>
    <cfRule type="cellIs" dxfId="1856" priority="5" operator="equal">
      <formula>"Bajo"</formula>
    </cfRule>
  </conditionalFormatting>
  <conditionalFormatting sqref="N43">
    <cfRule type="cellIs" dxfId="1855" priority="97" operator="equal">
      <formula>"Extremo"</formula>
    </cfRule>
    <cfRule type="cellIs" dxfId="1854" priority="98" operator="equal">
      <formula>"Alto"</formula>
    </cfRule>
    <cfRule type="cellIs" dxfId="1853" priority="99" operator="equal">
      <formula>"Moderado"</formula>
    </cfRule>
    <cfRule type="cellIs" dxfId="1852" priority="100" operator="equal">
      <formula>"Bajo"</formula>
    </cfRule>
  </conditionalFormatting>
  <conditionalFormatting sqref="N45">
    <cfRule type="cellIs" dxfId="1851" priority="88" operator="equal">
      <formula>"Extremo"</formula>
    </cfRule>
    <cfRule type="cellIs" dxfId="1850" priority="89" operator="equal">
      <formula>"Alto"</formula>
    </cfRule>
    <cfRule type="cellIs" dxfId="1849" priority="90" operator="equal">
      <formula>"Moderado"</formula>
    </cfRule>
    <cfRule type="cellIs" dxfId="1848" priority="91" operator="equal">
      <formula>"Bajo"</formula>
    </cfRule>
  </conditionalFormatting>
  <conditionalFormatting sqref="N47">
    <cfRule type="cellIs" dxfId="1847" priority="79" operator="equal">
      <formula>"Extremo"</formula>
    </cfRule>
    <cfRule type="cellIs" dxfId="1846" priority="80" operator="equal">
      <formula>"Alto"</formula>
    </cfRule>
    <cfRule type="cellIs" dxfId="1845" priority="81" operator="equal">
      <formula>"Moderado"</formula>
    </cfRule>
    <cfRule type="cellIs" dxfId="1844" priority="82" operator="equal">
      <formula>"Bajo"</formula>
    </cfRule>
  </conditionalFormatting>
  <conditionalFormatting sqref="N49">
    <cfRule type="cellIs" dxfId="1843" priority="70" operator="equal">
      <formula>"Extremo"</formula>
    </cfRule>
    <cfRule type="cellIs" dxfId="1842" priority="71" operator="equal">
      <formula>"Alto"</formula>
    </cfRule>
    <cfRule type="cellIs" dxfId="1841" priority="72" operator="equal">
      <formula>"Moderado"</formula>
    </cfRule>
    <cfRule type="cellIs" dxfId="1840" priority="73" operator="equal">
      <formula>"Bajo"</formula>
    </cfRule>
  </conditionalFormatting>
  <conditionalFormatting sqref="Z16:Z27">
    <cfRule type="cellIs" dxfId="1839" priority="130" operator="equal">
      <formula>"Muy Alta"</formula>
    </cfRule>
    <cfRule type="cellIs" dxfId="1838" priority="131" operator="equal">
      <formula>"Alta"</formula>
    </cfRule>
    <cfRule type="cellIs" dxfId="1837" priority="132" operator="equal">
      <formula>"Media"</formula>
    </cfRule>
    <cfRule type="cellIs" dxfId="1836" priority="133" operator="equal">
      <formula>"Baja"</formula>
    </cfRule>
    <cfRule type="cellIs" dxfId="1835" priority="134" operator="equal">
      <formula>"Muy Baja"</formula>
    </cfRule>
  </conditionalFormatting>
  <conditionalFormatting sqref="Z41:Z50">
    <cfRule type="cellIs" dxfId="1834" priority="20" operator="equal">
      <formula>"Muy Alta"</formula>
    </cfRule>
    <cfRule type="cellIs" dxfId="1833" priority="21" operator="equal">
      <formula>"Alta"</formula>
    </cfRule>
    <cfRule type="cellIs" dxfId="1832" priority="22" operator="equal">
      <formula>"Media"</formula>
    </cfRule>
    <cfRule type="cellIs" dxfId="1831" priority="23" operator="equal">
      <formula>"Baja"</formula>
    </cfRule>
    <cfRule type="cellIs" dxfId="1830" priority="24" operator="equal">
      <formula>"Muy Baja"</formula>
    </cfRule>
  </conditionalFormatting>
  <conditionalFormatting sqref="AB16:AB27">
    <cfRule type="cellIs" dxfId="1829" priority="125" operator="equal">
      <formula>"Catastrófico"</formula>
    </cfRule>
    <cfRule type="cellIs" dxfId="1828" priority="126" operator="equal">
      <formula>"Mayor"</formula>
    </cfRule>
    <cfRule type="cellIs" dxfId="1827" priority="127" operator="equal">
      <formula>"Moderado"</formula>
    </cfRule>
    <cfRule type="cellIs" dxfId="1826" priority="128" operator="equal">
      <formula>"Menor"</formula>
    </cfRule>
    <cfRule type="cellIs" dxfId="1825" priority="129" operator="equal">
      <formula>"Leve"</formula>
    </cfRule>
  </conditionalFormatting>
  <conditionalFormatting sqref="AB41:AB50">
    <cfRule type="cellIs" dxfId="1824" priority="15" operator="equal">
      <formula>"Catastrófico"</formula>
    </cfRule>
    <cfRule type="cellIs" dxfId="1823" priority="16" operator="equal">
      <formula>"Mayor"</formula>
    </cfRule>
    <cfRule type="cellIs" dxfId="1822" priority="17" operator="equal">
      <formula>"Moderado"</formula>
    </cfRule>
    <cfRule type="cellIs" dxfId="1821" priority="18" operator="equal">
      <formula>"Menor"</formula>
    </cfRule>
    <cfRule type="cellIs" dxfId="1820" priority="19" operator="equal">
      <formula>"Leve"</formula>
    </cfRule>
  </conditionalFormatting>
  <conditionalFormatting sqref="AD16:AD27">
    <cfRule type="cellIs" dxfId="1819" priority="121" operator="equal">
      <formula>"Extremo"</formula>
    </cfRule>
    <cfRule type="cellIs" dxfId="1818" priority="122" operator="equal">
      <formula>"Alto"</formula>
    </cfRule>
    <cfRule type="cellIs" dxfId="1817" priority="123" operator="equal">
      <formula>"Moderado"</formula>
    </cfRule>
    <cfRule type="cellIs" dxfId="1816" priority="124" operator="equal">
      <formula>"Bajo"</formula>
    </cfRule>
  </conditionalFormatting>
  <conditionalFormatting sqref="AD41:AD50">
    <cfRule type="cellIs" dxfId="1815" priority="11" operator="equal">
      <formula>"Extremo"</formula>
    </cfRule>
    <cfRule type="cellIs" dxfId="1814" priority="12" operator="equal">
      <formula>"Alto"</formula>
    </cfRule>
    <cfRule type="cellIs" dxfId="1813" priority="13" operator="equal">
      <formula>"Moderado"</formula>
    </cfRule>
    <cfRule type="cellIs" dxfId="1812" priority="14" operator="equal">
      <formula>"Bajo"</formula>
    </cfRule>
  </conditionalFormatting>
  <dataValidations count="1">
    <dataValidation type="list" allowBlank="1" showInputMessage="1" showErrorMessage="1" sqref="B41:B50 B16:B27 F41:F50 F16:F27" xr:uid="{29C47620-8F30-4E87-A974-F3843B0F7FA7}">
      <formula1>#REF!</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B5036-CD10-42D6-BF8B-499FB6675B62}">
  <dimension ref="A1:BC40"/>
  <sheetViews>
    <sheetView workbookViewId="0">
      <selection sqref="A1:C4"/>
    </sheetView>
  </sheetViews>
  <sheetFormatPr baseColWidth="10" defaultRowHeight="14.4" x14ac:dyDescent="0.3"/>
  <cols>
    <col min="1" max="1" width="6.44140625" customWidth="1"/>
    <col min="5" max="5" width="34.33203125" customWidth="1"/>
    <col min="16" max="16" width="32.109375" customWidth="1"/>
  </cols>
  <sheetData>
    <row r="1" spans="1:37" x14ac:dyDescent="0.3">
      <c r="A1" s="367"/>
      <c r="B1" s="368"/>
      <c r="C1" s="369"/>
      <c r="D1" s="376" t="s">
        <v>1265</v>
      </c>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8"/>
    </row>
    <row r="2" spans="1:37" x14ac:dyDescent="0.3">
      <c r="A2" s="370"/>
      <c r="B2" s="371"/>
      <c r="C2" s="372"/>
      <c r="D2" s="379"/>
      <c r="E2" s="380"/>
      <c r="F2" s="380"/>
      <c r="G2" s="380"/>
      <c r="H2" s="380"/>
      <c r="I2" s="380"/>
      <c r="J2" s="380"/>
      <c r="K2" s="380"/>
      <c r="L2" s="380"/>
      <c r="M2" s="380"/>
      <c r="N2" s="380"/>
      <c r="O2" s="380"/>
      <c r="P2" s="380"/>
      <c r="Q2" s="380"/>
      <c r="R2" s="380"/>
      <c r="S2" s="380"/>
      <c r="T2" s="380"/>
      <c r="U2" s="380"/>
      <c r="V2" s="380"/>
      <c r="W2" s="380"/>
      <c r="X2" s="380"/>
      <c r="Y2" s="380"/>
      <c r="Z2" s="380"/>
      <c r="AA2" s="380"/>
      <c r="AB2" s="380"/>
      <c r="AC2" s="380"/>
      <c r="AD2" s="380"/>
      <c r="AE2" s="380"/>
      <c r="AF2" s="380"/>
      <c r="AG2" s="380"/>
      <c r="AH2" s="380"/>
      <c r="AI2" s="380"/>
      <c r="AJ2" s="380"/>
      <c r="AK2" s="381"/>
    </row>
    <row r="3" spans="1:37" x14ac:dyDescent="0.3">
      <c r="A3" s="370"/>
      <c r="B3" s="371"/>
      <c r="C3" s="372"/>
      <c r="D3" s="379"/>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1"/>
    </row>
    <row r="4" spans="1:37" ht="15" thickBot="1" x14ac:dyDescent="0.35">
      <c r="A4" s="373"/>
      <c r="B4" s="374"/>
      <c r="C4" s="375"/>
      <c r="D4" s="382"/>
      <c r="E4" s="383"/>
      <c r="F4" s="383"/>
      <c r="G4" s="383"/>
      <c r="H4" s="383"/>
      <c r="I4" s="383"/>
      <c r="J4" s="383"/>
      <c r="K4" s="383"/>
      <c r="L4" s="383"/>
      <c r="M4" s="383"/>
      <c r="N4" s="383"/>
      <c r="O4" s="383"/>
      <c r="P4" s="383"/>
      <c r="Q4" s="383"/>
      <c r="R4" s="383"/>
      <c r="S4" s="383"/>
      <c r="T4" s="383"/>
      <c r="U4" s="383"/>
      <c r="V4" s="383"/>
      <c r="W4" s="383"/>
      <c r="X4" s="383"/>
      <c r="Y4" s="383"/>
      <c r="Z4" s="383"/>
      <c r="AA4" s="383"/>
      <c r="AB4" s="383"/>
      <c r="AC4" s="383"/>
      <c r="AD4" s="383"/>
      <c r="AE4" s="383"/>
      <c r="AF4" s="383"/>
      <c r="AG4" s="383"/>
      <c r="AH4" s="383"/>
      <c r="AI4" s="383"/>
      <c r="AJ4" s="383"/>
      <c r="AK4" s="384"/>
    </row>
    <row r="5" spans="1:37" ht="15" thickBot="1" x14ac:dyDescent="0.35"/>
    <row r="6" spans="1:37" ht="18.600000000000001" thickBot="1" x14ac:dyDescent="0.35">
      <c r="A6" s="457" t="s">
        <v>1264</v>
      </c>
      <c r="B6" s="458"/>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c r="AG6" s="458"/>
      <c r="AH6" s="458"/>
      <c r="AI6" s="458"/>
      <c r="AJ6" s="458"/>
      <c r="AK6" s="459"/>
    </row>
    <row r="7" spans="1:37" ht="18" x14ac:dyDescent="0.3">
      <c r="A7" s="475"/>
      <c r="B7" s="475"/>
      <c r="C7" s="475"/>
      <c r="D7" s="475"/>
      <c r="E7" s="396" t="s">
        <v>185</v>
      </c>
      <c r="F7" s="396"/>
      <c r="G7" s="396"/>
      <c r="H7" s="396"/>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c r="AH7" s="511" t="s">
        <v>186</v>
      </c>
      <c r="AI7" s="511"/>
      <c r="AJ7" s="511"/>
      <c r="AK7" s="511"/>
    </row>
    <row r="8" spans="1:37" ht="18" x14ac:dyDescent="0.3">
      <c r="A8" s="475"/>
      <c r="B8" s="475"/>
      <c r="C8" s="475"/>
      <c r="D8" s="475"/>
      <c r="E8" s="396" t="s">
        <v>187</v>
      </c>
      <c r="F8" s="396"/>
      <c r="G8" s="396"/>
      <c r="H8" s="396"/>
      <c r="I8" s="396"/>
      <c r="J8" s="396"/>
      <c r="K8" s="396"/>
      <c r="L8" s="396"/>
      <c r="M8" s="396"/>
      <c r="N8" s="396"/>
      <c r="O8" s="396"/>
      <c r="P8" s="396"/>
      <c r="Q8" s="396"/>
      <c r="R8" s="396"/>
      <c r="S8" s="396"/>
      <c r="T8" s="396"/>
      <c r="U8" s="396"/>
      <c r="V8" s="396"/>
      <c r="W8" s="396"/>
      <c r="X8" s="396"/>
      <c r="Y8" s="396"/>
      <c r="Z8" s="396"/>
      <c r="AA8" s="396"/>
      <c r="AB8" s="396"/>
      <c r="AC8" s="396"/>
      <c r="AD8" s="396"/>
      <c r="AE8" s="396"/>
      <c r="AF8" s="396"/>
      <c r="AG8" s="396"/>
      <c r="AH8" s="511" t="s">
        <v>188</v>
      </c>
      <c r="AI8" s="511"/>
      <c r="AJ8" s="511"/>
      <c r="AK8" s="511"/>
    </row>
    <row r="9" spans="1:37" ht="51" customHeight="1" x14ac:dyDescent="0.3">
      <c r="A9" s="475"/>
      <c r="B9" s="475"/>
      <c r="C9" s="475"/>
      <c r="D9" s="475"/>
      <c r="E9" s="396"/>
      <c r="F9" s="396"/>
      <c r="G9" s="396"/>
      <c r="H9" s="396"/>
      <c r="I9" s="396"/>
      <c r="J9" s="396"/>
      <c r="K9" s="396"/>
      <c r="L9" s="396"/>
      <c r="M9" s="396"/>
      <c r="N9" s="396"/>
      <c r="O9" s="396"/>
      <c r="P9" s="396"/>
      <c r="Q9" s="396"/>
      <c r="R9" s="396"/>
      <c r="S9" s="396"/>
      <c r="T9" s="396"/>
      <c r="U9" s="396"/>
      <c r="V9" s="396"/>
      <c r="W9" s="396"/>
      <c r="X9" s="396"/>
      <c r="Y9" s="396"/>
      <c r="Z9" s="396"/>
      <c r="AA9" s="396"/>
      <c r="AB9" s="396"/>
      <c r="AC9" s="396"/>
      <c r="AD9" s="396"/>
      <c r="AE9" s="396"/>
      <c r="AF9" s="396"/>
      <c r="AG9" s="396"/>
      <c r="AH9" s="511" t="s">
        <v>189</v>
      </c>
      <c r="AI9" s="511"/>
      <c r="AJ9" s="511"/>
      <c r="AK9" s="511"/>
    </row>
    <row r="10" spans="1:37" x14ac:dyDescent="0.3">
      <c r="A10" s="50"/>
      <c r="B10" s="51"/>
      <c r="C10" s="50"/>
      <c r="D10" s="50"/>
      <c r="E10" s="512"/>
      <c r="F10" s="512"/>
      <c r="G10" s="52"/>
      <c r="H10" s="52"/>
      <c r="I10" s="52"/>
      <c r="J10" s="52"/>
      <c r="K10" s="52"/>
      <c r="L10" s="52"/>
      <c r="M10" s="52"/>
      <c r="N10" s="52"/>
      <c r="O10" s="52"/>
      <c r="P10" s="52"/>
      <c r="Q10" s="52"/>
      <c r="R10" s="52"/>
      <c r="S10" s="52"/>
      <c r="T10" s="52"/>
      <c r="U10" s="52"/>
      <c r="V10" s="52"/>
      <c r="W10" s="52"/>
      <c r="X10" s="52"/>
      <c r="Y10" s="54"/>
      <c r="Z10" s="52"/>
      <c r="AA10" s="52"/>
      <c r="AB10" s="52"/>
      <c r="AC10" s="52"/>
      <c r="AD10" s="52"/>
      <c r="AE10" s="52"/>
      <c r="AF10" s="52"/>
      <c r="AG10" s="52"/>
      <c r="AH10" s="52"/>
      <c r="AI10" s="52"/>
      <c r="AJ10" s="52"/>
      <c r="AK10" s="52"/>
    </row>
    <row r="11" spans="1:37" ht="34.5" customHeight="1" x14ac:dyDescent="0.3">
      <c r="A11" s="520" t="s">
        <v>8</v>
      </c>
      <c r="B11" s="520"/>
      <c r="C11" s="521" t="s">
        <v>190</v>
      </c>
      <c r="D11" s="521"/>
      <c r="E11" s="521"/>
      <c r="F11" s="521"/>
      <c r="G11" s="521"/>
      <c r="H11" s="520" t="s">
        <v>10</v>
      </c>
      <c r="I11" s="520"/>
      <c r="J11" s="522" t="s">
        <v>191</v>
      </c>
      <c r="K11" s="521"/>
      <c r="L11" s="521"/>
      <c r="M11" s="521"/>
      <c r="N11" s="521"/>
      <c r="O11" s="520" t="s">
        <v>12</v>
      </c>
      <c r="P11" s="520"/>
      <c r="Q11" s="502" t="s">
        <v>192</v>
      </c>
      <c r="R11" s="503"/>
      <c r="S11" s="503"/>
      <c r="T11" s="503"/>
      <c r="U11" s="503"/>
      <c r="V11" s="503"/>
      <c r="W11" s="503"/>
      <c r="X11" s="503"/>
      <c r="Y11" s="503"/>
      <c r="Z11" s="503"/>
      <c r="AA11" s="503"/>
      <c r="AB11" s="503"/>
      <c r="AC11" s="503"/>
      <c r="AD11" s="503"/>
      <c r="AE11" s="504"/>
      <c r="AF11" s="55" t="s">
        <v>14</v>
      </c>
      <c r="AG11" s="516" t="s">
        <v>193</v>
      </c>
      <c r="AH11" s="516"/>
      <c r="AI11" s="516"/>
      <c r="AJ11" s="516"/>
      <c r="AK11" s="516"/>
    </row>
    <row r="12" spans="1:37" x14ac:dyDescent="0.3">
      <c r="A12" s="514" t="s">
        <v>16</v>
      </c>
      <c r="B12" s="514"/>
      <c r="C12" s="514"/>
      <c r="D12" s="514"/>
      <c r="E12" s="514"/>
      <c r="F12" s="514"/>
      <c r="G12" s="514"/>
      <c r="H12" s="498" t="s">
        <v>17</v>
      </c>
      <c r="I12" s="498"/>
      <c r="J12" s="498"/>
      <c r="K12" s="498"/>
      <c r="L12" s="498"/>
      <c r="M12" s="498"/>
      <c r="N12" s="498"/>
      <c r="O12" s="517" t="s">
        <v>18</v>
      </c>
      <c r="P12" s="517"/>
      <c r="Q12" s="517"/>
      <c r="R12" s="517"/>
      <c r="S12" s="517"/>
      <c r="T12" s="517"/>
      <c r="U12" s="517"/>
      <c r="V12" s="517"/>
      <c r="W12" s="517"/>
      <c r="X12" s="517"/>
      <c r="Y12" s="518" t="s">
        <v>19</v>
      </c>
      <c r="Z12" s="518"/>
      <c r="AA12" s="518"/>
      <c r="AB12" s="518"/>
      <c r="AC12" s="518"/>
      <c r="AD12" s="518"/>
      <c r="AE12" s="518"/>
      <c r="AF12" s="519" t="s">
        <v>20</v>
      </c>
      <c r="AG12" s="519"/>
      <c r="AH12" s="519"/>
      <c r="AI12" s="519"/>
      <c r="AJ12" s="519"/>
      <c r="AK12" s="519"/>
    </row>
    <row r="13" spans="1:37" x14ac:dyDescent="0.3">
      <c r="A13" s="513" t="s">
        <v>21</v>
      </c>
      <c r="B13" s="514" t="s">
        <v>22</v>
      </c>
      <c r="C13" s="509" t="s">
        <v>23</v>
      </c>
      <c r="D13" s="509" t="s">
        <v>24</v>
      </c>
      <c r="E13" s="514" t="s">
        <v>25</v>
      </c>
      <c r="F13" s="509" t="s">
        <v>26</v>
      </c>
      <c r="G13" s="509" t="s">
        <v>27</v>
      </c>
      <c r="H13" s="500" t="s">
        <v>28</v>
      </c>
      <c r="I13" s="498" t="s">
        <v>29</v>
      </c>
      <c r="J13" s="500" t="s">
        <v>30</v>
      </c>
      <c r="K13" s="500" t="s">
        <v>31</v>
      </c>
      <c r="L13" s="500" t="s">
        <v>32</v>
      </c>
      <c r="M13" s="498" t="s">
        <v>29</v>
      </c>
      <c r="N13" s="500" t="s">
        <v>33</v>
      </c>
      <c r="O13" s="505" t="s">
        <v>34</v>
      </c>
      <c r="P13" s="496" t="s">
        <v>35</v>
      </c>
      <c r="Q13" s="507" t="s">
        <v>36</v>
      </c>
      <c r="R13" s="496" t="s">
        <v>37</v>
      </c>
      <c r="S13" s="496" t="s">
        <v>38</v>
      </c>
      <c r="T13" s="496"/>
      <c r="U13" s="496"/>
      <c r="V13" s="496"/>
      <c r="W13" s="496"/>
      <c r="X13" s="496"/>
      <c r="Y13" s="497" t="s">
        <v>39</v>
      </c>
      <c r="Z13" s="495" t="s">
        <v>40</v>
      </c>
      <c r="AA13" s="495" t="s">
        <v>29</v>
      </c>
      <c r="AB13" s="495" t="s">
        <v>41</v>
      </c>
      <c r="AC13" s="495" t="s">
        <v>29</v>
      </c>
      <c r="AD13" s="495" t="s">
        <v>42</v>
      </c>
      <c r="AE13" s="495" t="s">
        <v>43</v>
      </c>
      <c r="AF13" s="494" t="s">
        <v>20</v>
      </c>
      <c r="AG13" s="494" t="s">
        <v>44</v>
      </c>
      <c r="AH13" s="494" t="s">
        <v>45</v>
      </c>
      <c r="AI13" s="494" t="s">
        <v>46</v>
      </c>
      <c r="AJ13" s="494" t="s">
        <v>47</v>
      </c>
      <c r="AK13" s="494" t="s">
        <v>48</v>
      </c>
    </row>
    <row r="14" spans="1:37" ht="69.599999999999994" x14ac:dyDescent="0.3">
      <c r="A14" s="513"/>
      <c r="B14" s="515"/>
      <c r="C14" s="510"/>
      <c r="D14" s="510"/>
      <c r="E14" s="515"/>
      <c r="F14" s="510"/>
      <c r="G14" s="510"/>
      <c r="H14" s="501"/>
      <c r="I14" s="499"/>
      <c r="J14" s="501"/>
      <c r="K14" s="501"/>
      <c r="L14" s="499"/>
      <c r="M14" s="499"/>
      <c r="N14" s="501"/>
      <c r="O14" s="506"/>
      <c r="P14" s="496"/>
      <c r="Q14" s="508"/>
      <c r="R14" s="496"/>
      <c r="S14" s="56" t="s">
        <v>49</v>
      </c>
      <c r="T14" s="56" t="s">
        <v>50</v>
      </c>
      <c r="U14" s="56" t="s">
        <v>51</v>
      </c>
      <c r="V14" s="56" t="s">
        <v>52</v>
      </c>
      <c r="W14" s="56" t="s">
        <v>53</v>
      </c>
      <c r="X14" s="56" t="s">
        <v>54</v>
      </c>
      <c r="Y14" s="497"/>
      <c r="Z14" s="495"/>
      <c r="AA14" s="495"/>
      <c r="AB14" s="495"/>
      <c r="AC14" s="495"/>
      <c r="AD14" s="495"/>
      <c r="AE14" s="495"/>
      <c r="AF14" s="494"/>
      <c r="AG14" s="494"/>
      <c r="AH14" s="494"/>
      <c r="AI14" s="494"/>
      <c r="AJ14" s="494"/>
      <c r="AK14" s="494"/>
    </row>
    <row r="15" spans="1:37" ht="129.6" customHeight="1" x14ac:dyDescent="0.3">
      <c r="A15" s="486">
        <v>1</v>
      </c>
      <c r="B15" s="476" t="s">
        <v>55</v>
      </c>
      <c r="C15" s="447" t="s">
        <v>194</v>
      </c>
      <c r="D15" s="447" t="s">
        <v>195</v>
      </c>
      <c r="E15" s="453" t="s">
        <v>196</v>
      </c>
      <c r="F15" s="476" t="s">
        <v>197</v>
      </c>
      <c r="G15" s="435">
        <v>60000</v>
      </c>
      <c r="H15" s="485" t="str">
        <f>IF(G15&lt;=0,"",IF(G15&lt;=2,"Muy Baja",IF(G15&lt;=24,"Baja",IF(G15&lt;=500,"Media",IF(G15&lt;=5000,"Alta","Muy Alta")))))</f>
        <v>Muy Alta</v>
      </c>
      <c r="I15" s="483">
        <f>IF(H15="","",IF(H15="Muy Baja",0.2,IF(H15="Baja",0.4,IF(H15="Media",0.6,IF(H15="Alta",0.8,IF(H15="Muy Alta",1,))))))</f>
        <v>1</v>
      </c>
      <c r="J15" s="479" t="s">
        <v>198</v>
      </c>
      <c r="K15" s="483" t="str">
        <f>IF(NOT(ISERROR(MATCH(J15,'[2]Tabla Impacto'!$B$221:$B$223,0))),'[2]Tabla Impacto'!$F$223&amp;"Por favor no seleccionar los criterios de impacto(Afectación Económica o presupuestal y Pérdida Reputacional)",J15)</f>
        <v xml:space="preserve">     El riesgo afecta la imagen de de la entidad con efecto publicitario sostenido a nivel de sector administrativo, nivel departamental o municipal</v>
      </c>
      <c r="L15" s="485" t="str">
        <f>IF(OR(K15='[2]Tabla Impacto'!$C$11,K15='[2]Tabla Impacto'!$D$11),"Leve",IF(OR(K15='[2]Tabla Impacto'!$C$12,K15='[2]Tabla Impacto'!$D$12),"Menor",IF(OR(K15='[2]Tabla Impacto'!$C$13,K15='[2]Tabla Impacto'!$D$13),"Moderado",IF(OR(K15='[2]Tabla Impacto'!$C$14,K15='[2]Tabla Impacto'!$D$14),"Mayor",IF(OR(K15='[2]Tabla Impacto'!$C$15,K15='[2]Tabla Impacto'!$D$15),"Catastrófico","")))))</f>
        <v>Mayor</v>
      </c>
      <c r="M15" s="483">
        <f>IF(L15="","",IF(L15="Leve",0.2,IF(L15="Menor",0.4,IF(L15="Moderado",0.6,IF(L15="Mayor",0.8,IF(L15="Catastrófico",1,))))))</f>
        <v>0.8</v>
      </c>
      <c r="N15" s="484" t="str">
        <f>IF(OR(AND(H15="Muy Baja",L15="Leve"),AND(H15="Muy Baja",L15="Menor"),AND(H15="Baja",L15="Leve")),"Bajo",IF(OR(AND(H15="Muy baja",L15="Moderado"),AND(H15="Baja",L15="Menor"),AND(H15="Baja",L15="Moderado"),AND(H15="Media",L15="Leve"),AND(H15="Media",L15="Menor"),AND(H15="Media",L15="Moderado"),AND(H15="Alta",L15="Leve"),AND(H15="Alta",L15="Menor")),"Moderado",IF(OR(AND(H15="Muy Baja",L15="Mayor"),AND(H15="Baja",L15="Mayor"),AND(H15="Media",L15="Mayor"),AND(H15="Alta",L15="Moderado"),AND(H15="Alta",L15="Mayor"),AND(H15="Muy Alta",L15="Leve"),AND(H15="Muy Alta",L15="Menor"),AND(H15="Muy Alta",L15="Moderado"),AND(H15="Muy Alta",L15="Mayor")),"Alto",IF(OR(AND(H15="Muy Baja",L15="Catastrófico"),AND(H15="Baja",L15="Catastrófico"),AND(H15="Media",L15="Catastrófico"),AND(H15="Alta",L15="Catastrófico"),AND(H15="Muy Alta",L15="Catastrófico")),"Extremo",""))))</f>
        <v>Alto</v>
      </c>
      <c r="O15" s="57">
        <v>1</v>
      </c>
      <c r="P15" s="58" t="s">
        <v>199</v>
      </c>
      <c r="Q15" s="59" t="s">
        <v>200</v>
      </c>
      <c r="R15" s="60" t="str">
        <f t="shared" ref="R15" si="0">IF(OR(S15="Preventivo",S15="Detectivo"),"Probabilidad",IF(S15="Correctivo","Impacto",""))</f>
        <v>Probabilidad</v>
      </c>
      <c r="S15" s="61" t="s">
        <v>63</v>
      </c>
      <c r="T15" s="61" t="s">
        <v>64</v>
      </c>
      <c r="U15" s="62" t="str">
        <f t="shared" ref="U15:U22" si="1">IF(AND(S15="Preventivo",T15="Automático"),"50%",IF(AND(S15="Preventivo",T15="Manual"),"40%",IF(AND(S15="Detectivo",T15="Automático"),"40%",IF(AND(S15="Detectivo",T15="Manual"),"30%",IF(AND(S15="Correctivo",T15="Automático"),"35%",IF(AND(S15="Correctivo",T15="Manual"),"25%",""))))))</f>
        <v>40%</v>
      </c>
      <c r="V15" s="61" t="s">
        <v>95</v>
      </c>
      <c r="W15" s="61" t="s">
        <v>66</v>
      </c>
      <c r="X15" s="61" t="s">
        <v>67</v>
      </c>
      <c r="Y15" s="63">
        <f>IFERROR(IF(R15="Probabilidad",(I15-(+I15*U15)),IF(R15="Impacto",I15,"")),"")</f>
        <v>0.6</v>
      </c>
      <c r="Z15" s="64" t="str">
        <f>IFERROR(IF(Y15="","",IF(Y15&lt;=0.2,"Muy Baja",IF(Y15&lt;=0.4,"Baja",IF(Y15&lt;=0.6,"Media",IF(Y15&lt;=0.8,"Alta","Muy Alta"))))),"")</f>
        <v>Media</v>
      </c>
      <c r="AA15" s="62">
        <f>+Y15</f>
        <v>0.6</v>
      </c>
      <c r="AB15" s="64" t="str">
        <f>IFERROR(IF(AC15="","",IF(AC15&lt;=0.2,"Leve",IF(AC15&lt;=0.4,"Menor",IF(AC15&lt;=0.6,"Moderado",IF(AC15&lt;=0.8,"Mayor","Catastrófico"))))),"")</f>
        <v>Mayor</v>
      </c>
      <c r="AC15" s="62">
        <f>IFERROR(IF(R15="Impacto",(M15-(+M15*U15)),IF(R15="Probabilidad",M15,"")),"")</f>
        <v>0.8</v>
      </c>
      <c r="AD15" s="65" t="str">
        <f>IFERROR(IF(OR(AND(Z15="Muy Baja",AB15="Leve"),AND(Z15="Muy Baja",AB15="Menor"),AND(Z15="Baja",AB15="Leve")),"Bajo",IF(OR(AND(Z15="Muy baja",AB15="Moderado"),AND(Z15="Baja",AB15="Menor"),AND(Z15="Baja",AB15="Moderado"),AND(Z15="Media",AB15="Leve"),AND(Z15="Media",AB15="Menor"),AND(Z15="Media",AB15="Moderado"),AND(Z15="Alta",AB15="Leve"),AND(Z15="Alta",AB15="Menor")),"Moderado",IF(OR(AND(Z15="Muy Baja",AB15="Mayor"),AND(Z15="Baja",AB15="Mayor"),AND(Z15="Media",AB15="Mayor"),AND(Z15="Alta",AB15="Moderado"),AND(Z15="Alta",AB15="Mayor"),AND(Z15="Muy Alta",AB15="Leve"),AND(Z15="Muy Alta",AB15="Menor"),AND(Z15="Muy Alta",AB15="Moderado"),AND(Z15="Muy Alta",AB15="Mayor")),"Alto",IF(OR(AND(Z15="Muy Baja",AB15="Catastrófico"),AND(Z15="Baja",AB15="Catastrófico"),AND(Z15="Media",AB15="Catastrófico"),AND(Z15="Alta",AB15="Catastrófico"),AND(Z15="Muy Alta",AB15="Catastrófico")),"Extremo","")))),"")</f>
        <v>Alto</v>
      </c>
      <c r="AE15" s="61" t="s">
        <v>68</v>
      </c>
      <c r="AF15" s="488"/>
      <c r="AG15" s="488"/>
      <c r="AH15" s="490"/>
      <c r="AI15" s="490"/>
      <c r="AJ15" s="490"/>
      <c r="AK15" s="492"/>
    </row>
    <row r="16" spans="1:37" x14ac:dyDescent="0.3">
      <c r="A16" s="486"/>
      <c r="B16" s="476"/>
      <c r="C16" s="447"/>
      <c r="D16" s="447"/>
      <c r="E16" s="453"/>
      <c r="F16" s="476"/>
      <c r="G16" s="435"/>
      <c r="H16" s="485"/>
      <c r="I16" s="483"/>
      <c r="J16" s="479"/>
      <c r="K16" s="472">
        <f>IF(NOT(ISERROR(MATCH(J16,_xlfn.ANCHORARRAY(E17),0))),#REF!&amp;"Por favor no seleccionar los criterios de impacto",J16)</f>
        <v>0</v>
      </c>
      <c r="L16" s="485"/>
      <c r="M16" s="483"/>
      <c r="N16" s="484"/>
      <c r="O16" s="57">
        <v>2</v>
      </c>
      <c r="P16" s="7"/>
      <c r="Q16" s="6"/>
      <c r="R16" s="60"/>
      <c r="S16" s="61"/>
      <c r="T16" s="61"/>
      <c r="U16" s="62" t="str">
        <f t="shared" si="1"/>
        <v/>
      </c>
      <c r="V16" s="61"/>
      <c r="W16" s="61"/>
      <c r="X16" s="61"/>
      <c r="Y16" s="63" t="str">
        <f>IFERROR(IF(AND(R15="Probabilidad",R16="Probabilidad"),(AA15-(+AA15*U16)),IF(R16="Probabilidad",(I15-(+I15*U16)),IF(R16="Impacto",AA15,""))),"")</f>
        <v/>
      </c>
      <c r="Z16" s="64"/>
      <c r="AA16" s="62"/>
      <c r="AB16" s="64"/>
      <c r="AC16" s="62" t="str">
        <f>IFERROR(IF(AND(R15="Impacto",R16="Impacto"),(AC15-(+AC15*U16)),IF(R16="Impacto",($M$10-(+$M$10*U16)),IF(R16="Probabilidad",AC15,""))),"")</f>
        <v/>
      </c>
      <c r="AD16" s="65"/>
      <c r="AE16" s="61"/>
      <c r="AF16" s="489"/>
      <c r="AG16" s="489"/>
      <c r="AH16" s="491"/>
      <c r="AI16" s="491"/>
      <c r="AJ16" s="491"/>
      <c r="AK16" s="493"/>
    </row>
    <row r="17" spans="1:55" ht="129.6" customHeight="1" x14ac:dyDescent="0.3">
      <c r="A17" s="486">
        <v>2</v>
      </c>
      <c r="B17" s="476" t="s">
        <v>89</v>
      </c>
      <c r="C17" s="447" t="s">
        <v>201</v>
      </c>
      <c r="D17" s="447" t="s">
        <v>202</v>
      </c>
      <c r="E17" s="453" t="s">
        <v>203</v>
      </c>
      <c r="F17" s="476" t="s">
        <v>59</v>
      </c>
      <c r="G17" s="435">
        <v>20</v>
      </c>
      <c r="H17" s="485" t="str">
        <f>IF(G17&lt;=0,"",IF(G17&lt;=2,"Muy Baja",IF(G17&lt;=24,"Baja",IF(G17&lt;=500,"Media",IF(G17&lt;=5000,"Alta","Muy Alta")))))</f>
        <v>Baja</v>
      </c>
      <c r="I17" s="483">
        <f>IF(H17="","",IF(H17="Muy Baja",0.2,IF(H17="Baja",0.4,IF(H17="Media",0.6,IF(H17="Alta",0.8,IF(H17="Muy Alta",1,))))))</f>
        <v>0.4</v>
      </c>
      <c r="J17" s="479" t="s">
        <v>142</v>
      </c>
      <c r="K17" s="483" t="str">
        <f>IF(NOT(ISERROR(MATCH(J17,'[2]Tabla Impacto'!$B$221:$B$223,0))),'[2]Tabla Impacto'!$F$223&amp;"Por favor no seleccionar los criterios de impacto(Afectación Económica o presupuestal y Pérdida Reputacional)",J17)</f>
        <v xml:space="preserve">     El riesgo afecta la imagen de la entidad con algunos usuarios de relevancia frente al logro de los objetivos</v>
      </c>
      <c r="L17" s="485" t="str">
        <f>IF(OR(K17='[2]Tabla Impacto'!$C$11,K17='[2]Tabla Impacto'!$D$11),"Leve",IF(OR(K17='[2]Tabla Impacto'!$C$12,K17='[2]Tabla Impacto'!$D$12),"Menor",IF(OR(K17='[2]Tabla Impacto'!$C$13,K17='[2]Tabla Impacto'!$D$13),"Moderado",IF(OR(K17='[2]Tabla Impacto'!$C$14,K17='[2]Tabla Impacto'!$D$14),"Mayor",IF(OR(K17='[2]Tabla Impacto'!$C$15,K17='[2]Tabla Impacto'!$D$15),"Catastrófico","")))))</f>
        <v>Moderado</v>
      </c>
      <c r="M17" s="483">
        <f>IF(L17="","",IF(L17="Leve",0.2,IF(L17="Menor",0.4,IF(L17="Moderado",0.6,IF(L17="Mayor",0.8,IF(L17="Catastrófico",1,))))))</f>
        <v>0.6</v>
      </c>
      <c r="N17" s="484" t="str">
        <f>IF(OR(AND(H17="Muy Baja",L17="Leve"),AND(H17="Muy Baja",L17="Menor"),AND(H17="Baja",L17="Leve")),"Bajo",IF(OR(AND(H17="Muy baja",L17="Moderado"),AND(H17="Baja",L17="Menor"),AND(H17="Baja",L17="Moderado"),AND(H17="Media",L17="Leve"),AND(H17="Media",L17="Menor"),AND(H17="Media",L17="Moderado"),AND(H17="Alta",L17="Leve"),AND(H17="Alta",L17="Menor")),"Moderado",IF(OR(AND(H17="Muy Baja",L17="Mayor"),AND(H17="Baja",L17="Mayor"),AND(H17="Media",L17="Mayor"),AND(H17="Alta",L17="Moderado"),AND(H17="Alta",L17="Mayor"),AND(H17="Muy Alta",L17="Leve"),AND(H17="Muy Alta",L17="Menor"),AND(H17="Muy Alta",L17="Moderado"),AND(H17="Muy Alta",L17="Mayor")),"Alto",IF(OR(AND(H17="Muy Baja",L17="Catastrófico"),AND(H17="Baja",L17="Catastrófico"),AND(H17="Media",L17="Catastrófico"),AND(H17="Alta",L17="Catastrófico"),AND(H17="Muy Alta",L17="Catastrófico")),"Extremo",""))))</f>
        <v>Moderado</v>
      </c>
      <c r="O17" s="57">
        <v>1</v>
      </c>
      <c r="P17" s="58" t="s">
        <v>204</v>
      </c>
      <c r="Q17" s="66" t="s">
        <v>205</v>
      </c>
      <c r="R17" s="60" t="str">
        <f t="shared" ref="R17" si="2">IF(OR(S17="Preventivo",S17="Detectivo"),"Probabilidad",IF(S17="Correctivo","Impacto",""))</f>
        <v>Probabilidad</v>
      </c>
      <c r="S17" s="61" t="s">
        <v>206</v>
      </c>
      <c r="T17" s="61" t="s">
        <v>64</v>
      </c>
      <c r="U17" s="62" t="str">
        <f t="shared" si="1"/>
        <v>30%</v>
      </c>
      <c r="V17" s="61" t="s">
        <v>65</v>
      </c>
      <c r="W17" s="61" t="s">
        <v>66</v>
      </c>
      <c r="X17" s="61" t="s">
        <v>67</v>
      </c>
      <c r="Y17" s="63">
        <f>IFERROR(IF(R17="Probabilidad",(I17-(+I17*U17)),IF(R17="Impacto",I17,"")),"")</f>
        <v>0.28000000000000003</v>
      </c>
      <c r="Z17" s="64" t="str">
        <f>IFERROR(IF(Y17="","",IF(Y17&lt;=0.2,"Muy Baja",IF(Y17&lt;=0.4,"Baja",IF(Y17&lt;=0.6,"Media",IF(Y17&lt;=0.8,"Alta","Muy Alta"))))),"")</f>
        <v>Baja</v>
      </c>
      <c r="AA17" s="62">
        <f>+Y17</f>
        <v>0.28000000000000003</v>
      </c>
      <c r="AB17" s="64" t="str">
        <f>IFERROR(IF(AC17="","",IF(AC17&lt;=0.2,"Leve",IF(AC17&lt;=0.4,"Menor",IF(AC17&lt;=0.6,"Moderado",IF(AC17&lt;=0.8,"Mayor","Catastrófico"))))),"")</f>
        <v>Moderado</v>
      </c>
      <c r="AC17" s="62">
        <f>IFERROR(IF(R17="Impacto",(M17-(+M17*U17)),IF(R17="Probabilidad",M17,"")),"")</f>
        <v>0.6</v>
      </c>
      <c r="AD17" s="65" t="str">
        <f>IFERROR(IF(OR(AND(Z17="Muy Baja",AB17="Leve"),AND(Z17="Muy Baja",AB17="Menor"),AND(Z17="Baja",AB17="Leve")),"Bajo",IF(OR(AND(Z17="Muy baja",AB17="Moderado"),AND(Z17="Baja",AB17="Menor"),AND(Z17="Baja",AB17="Moderado"),AND(Z17="Media",AB17="Leve"),AND(Z17="Media",AB17="Menor"),AND(Z17="Media",AB17="Moderado"),AND(Z17="Alta",AB17="Leve"),AND(Z17="Alta",AB17="Menor")),"Moderado",IF(OR(AND(Z17="Muy Baja",AB17="Mayor"),AND(Z17="Baja",AB17="Mayor"),AND(Z17="Media",AB17="Mayor"),AND(Z17="Alta",AB17="Moderado"),AND(Z17="Alta",AB17="Mayor"),AND(Z17="Muy Alta",AB17="Leve"),AND(Z17="Muy Alta",AB17="Menor"),AND(Z17="Muy Alta",AB17="Moderado"),AND(Z17="Muy Alta",AB17="Mayor")),"Alto",IF(OR(AND(Z17="Muy Baja",AB17="Catastrófico"),AND(Z17="Baja",AB17="Catastrófico"),AND(Z17="Media",AB17="Catastrófico"),AND(Z17="Alta",AB17="Catastrófico"),AND(Z17="Muy Alta",AB17="Catastrófico")),"Extremo","")))),"")</f>
        <v>Moderado</v>
      </c>
      <c r="AE17" s="61" t="s">
        <v>68</v>
      </c>
      <c r="AF17" s="67"/>
      <c r="AG17" s="68"/>
      <c r="AH17" s="69"/>
      <c r="AI17" s="69"/>
      <c r="AJ17" s="67"/>
      <c r="AK17" s="68"/>
    </row>
    <row r="18" spans="1:55" x14ac:dyDescent="0.3">
      <c r="A18" s="487"/>
      <c r="B18" s="476"/>
      <c r="C18" s="448"/>
      <c r="D18" s="448"/>
      <c r="E18" s="454"/>
      <c r="F18" s="476"/>
      <c r="G18" s="436"/>
      <c r="H18" s="480"/>
      <c r="I18" s="472"/>
      <c r="J18" s="479"/>
      <c r="K18" s="472">
        <f>IF(NOT(ISERROR(MATCH(J18,_xlfn.ANCHORARRAY(E21),0))),#REF!&amp;"Por favor no seleccionar los criterios de impacto",J18)</f>
        <v>0</v>
      </c>
      <c r="L18" s="480"/>
      <c r="M18" s="472"/>
      <c r="N18" s="481"/>
      <c r="O18" s="57">
        <v>2</v>
      </c>
      <c r="P18" s="7"/>
      <c r="Q18" s="70"/>
      <c r="R18" s="60"/>
      <c r="S18" s="61"/>
      <c r="T18" s="61"/>
      <c r="U18" s="62" t="str">
        <f t="shared" si="1"/>
        <v/>
      </c>
      <c r="V18" s="61"/>
      <c r="W18" s="61"/>
      <c r="X18" s="61"/>
      <c r="Y18" s="63" t="str">
        <f>IFERROR(IF(AND(R17="Probabilidad",R18="Probabilidad"),(AA17-(+AA17*U18)),IF(R18="Probabilidad",(I17-(+I17*U18)),IF(R18="Impacto",AA17,""))),"")</f>
        <v/>
      </c>
      <c r="Z18" s="64"/>
      <c r="AA18" s="62"/>
      <c r="AB18" s="64"/>
      <c r="AC18" s="62" t="str">
        <f>IFERROR(IF(AND(R17="Impacto",R18="Impacto"),(AC17-(+AC17*U18)),IF(R18="Impacto",($M$12-(+$M$12*U18)),IF(R18="Probabilidad",AC17,""))),"")</f>
        <v/>
      </c>
      <c r="AD18" s="65"/>
      <c r="AE18" s="61"/>
      <c r="AF18" s="67"/>
      <c r="AG18" s="68"/>
      <c r="AH18" s="69"/>
      <c r="AI18" s="69"/>
      <c r="AJ18" s="67"/>
      <c r="AK18" s="68"/>
    </row>
    <row r="19" spans="1:55" ht="144" customHeight="1" x14ac:dyDescent="0.3">
      <c r="A19" s="475">
        <v>3</v>
      </c>
      <c r="B19" s="476" t="s">
        <v>89</v>
      </c>
      <c r="C19" s="423" t="s">
        <v>207</v>
      </c>
      <c r="D19" s="423" t="s">
        <v>208</v>
      </c>
      <c r="E19" s="424" t="s">
        <v>209</v>
      </c>
      <c r="F19" s="476" t="s">
        <v>80</v>
      </c>
      <c r="G19" s="474">
        <v>20</v>
      </c>
      <c r="H19" s="480" t="str">
        <f>IF(G19&lt;=0,"",IF(G19&lt;=2,"Muy Baja",IF(G19&lt;=24,"Baja",IF(G19&lt;=500,"Media",IF(G19&lt;=5000,"Alta","Muy Alta")))))</f>
        <v>Baja</v>
      </c>
      <c r="I19" s="472">
        <f>IF(H19="","",IF(H19="Muy Baja",0.2,IF(H19="Baja",0.4,IF(H19="Media",0.6,IF(H19="Alta",0.8,IF(H19="Muy Alta",1,))))))</f>
        <v>0.4</v>
      </c>
      <c r="J19" s="479" t="s">
        <v>142</v>
      </c>
      <c r="K19" s="472" t="str">
        <f>IF(NOT(ISERROR(MATCH(J19,'[2]Tabla Impacto'!$B$221:$B$223,0))),'[2]Tabla Impacto'!$F$223&amp;"Por favor no seleccionar los criterios de impacto(Afectación Económica o presupuestal y Pérdida Reputacional)",J19)</f>
        <v xml:space="preserve">     El riesgo afecta la imagen de la entidad con algunos usuarios de relevancia frente al logro de los objetivos</v>
      </c>
      <c r="L19" s="480" t="str">
        <f>IF(OR(K19='[2]Tabla Impacto'!$C$11,K19='[2]Tabla Impacto'!$D$11),"Leve",IF(OR(K19='[2]Tabla Impacto'!$C$12,K19='[2]Tabla Impacto'!$D$12),"Menor",IF(OR(K19='[2]Tabla Impacto'!$C$13,K19='[2]Tabla Impacto'!$D$13),"Moderado",IF(OR(K19='[2]Tabla Impacto'!$C$14,K19='[2]Tabla Impacto'!$D$14),"Mayor",IF(OR(K19='[2]Tabla Impacto'!$C$15,K19='[2]Tabla Impacto'!$D$15),"Catastrófico","")))))</f>
        <v>Moderado</v>
      </c>
      <c r="M19" s="472">
        <f>IF(L19="","",IF(L19="Leve",0.2,IF(L19="Menor",0.4,IF(L19="Moderado",0.6,IF(L19="Mayor",0.8,IF(L19="Catastrófico",1,))))))</f>
        <v>0.6</v>
      </c>
      <c r="N19" s="481" t="str">
        <f>IF(OR(AND(H19="Muy Baja",L19="Leve"),AND(H19="Muy Baja",L19="Menor"),AND(H19="Baja",L19="Leve")),"Bajo",IF(OR(AND(H19="Muy baja",L19="Moderado"),AND(H19="Baja",L19="Menor"),AND(H19="Baja",L19="Moderado"),AND(H19="Media",L19="Leve"),AND(H19="Media",L19="Menor"),AND(H19="Media",L19="Moderado"),AND(H19="Alta",L19="Leve"),AND(H19="Alta",L19="Menor")),"Moderado",IF(OR(AND(H19="Muy Baja",L19="Mayor"),AND(H19="Baja",L19="Mayor"),AND(H19="Media",L19="Mayor"),AND(H19="Alta",L19="Moderado"),AND(H19="Alta",L19="Mayor"),AND(H19="Muy Alta",L19="Leve"),AND(H19="Muy Alta",L19="Menor"),AND(H19="Muy Alta",L19="Moderado"),AND(H19="Muy Alta",L19="Mayor")),"Alto",IF(OR(AND(H19="Muy Baja",L19="Catastrófico"),AND(H19="Baja",L19="Catastrófico"),AND(H19="Media",L19="Catastrófico"),AND(H19="Alta",L19="Catastrófico"),AND(H19="Muy Alta",L19="Catastrófico")),"Extremo",""))))</f>
        <v>Moderado</v>
      </c>
      <c r="O19" s="71">
        <v>1</v>
      </c>
      <c r="P19" s="58" t="s">
        <v>210</v>
      </c>
      <c r="Q19" s="66" t="s">
        <v>211</v>
      </c>
      <c r="R19" s="60" t="str">
        <f t="shared" ref="R19:R21" si="3">IF(OR(S19="Preventivo",S19="Detectivo"),"Probabilidad",IF(S19="Correctivo","Impacto",""))</f>
        <v>Probabilidad</v>
      </c>
      <c r="S19" s="61" t="s">
        <v>206</v>
      </c>
      <c r="T19" s="61" t="s">
        <v>64</v>
      </c>
      <c r="U19" s="62" t="str">
        <f t="shared" si="1"/>
        <v>30%</v>
      </c>
      <c r="V19" s="61" t="s">
        <v>95</v>
      </c>
      <c r="W19" s="61" t="s">
        <v>167</v>
      </c>
      <c r="X19" s="61" t="s">
        <v>67</v>
      </c>
      <c r="Y19" s="63">
        <f>IFERROR(IF(R19="Probabilidad",(I19-(+I19*U19)),IF(R19="Impacto",I19,"")),"")</f>
        <v>0.28000000000000003</v>
      </c>
      <c r="Z19" s="64" t="str">
        <f>IFERROR(IF(Y19="","",IF(Y19&lt;=0.2,"Muy Baja",IF(Y19&lt;=0.4,"Baja",IF(Y19&lt;=0.6,"Media",IF(Y19&lt;=0.8,"Alta","Muy Alta"))))),"")</f>
        <v>Baja</v>
      </c>
      <c r="AA19" s="62">
        <f>+Y19</f>
        <v>0.28000000000000003</v>
      </c>
      <c r="AB19" s="64" t="str">
        <f>IFERROR(IF(AC19="","",IF(AC19&lt;=0.2,"Leve",IF(AC19&lt;=0.4,"Menor",IF(AC19&lt;=0.6,"Moderado",IF(AC19&lt;=0.8,"Mayor","Catastrófico"))))),"")</f>
        <v>Moderado</v>
      </c>
      <c r="AC19" s="62">
        <f>IFERROR(IF(R19="Impacto",(M19-(+M19*U19)),IF(R19="Probabilidad",M19,"")),"")</f>
        <v>0.6</v>
      </c>
      <c r="AD19" s="65" t="str">
        <f>IFERROR(IF(OR(AND(Z19="Muy Baja",AB19="Leve"),AND(Z19="Muy Baja",AB19="Menor"),AND(Z19="Baja",AB19="Leve")),"Bajo",IF(OR(AND(Z19="Muy baja",AB19="Moderado"),AND(Z19="Baja",AB19="Menor"),AND(Z19="Baja",AB19="Moderado"),AND(Z19="Media",AB19="Leve"),AND(Z19="Media",AB19="Menor"),AND(Z19="Media",AB19="Moderado"),AND(Z19="Alta",AB19="Leve"),AND(Z19="Alta",AB19="Menor")),"Moderado",IF(OR(AND(Z19="Muy Baja",AB19="Mayor"),AND(Z19="Baja",AB19="Mayor"),AND(Z19="Media",AB19="Mayor"),AND(Z19="Alta",AB19="Moderado"),AND(Z19="Alta",AB19="Mayor"),AND(Z19="Muy Alta",AB19="Leve"),AND(Z19="Muy Alta",AB19="Menor"),AND(Z19="Muy Alta",AB19="Moderado"),AND(Z19="Muy Alta",AB19="Mayor")),"Alto",IF(OR(AND(Z19="Muy Baja",AB19="Catastrófico"),AND(Z19="Baja",AB19="Catastrófico"),AND(Z19="Media",AB19="Catastrófico"),AND(Z19="Alta",AB19="Catastrófico"),AND(Z19="Muy Alta",AB19="Catastrófico")),"Extremo","")))),"")</f>
        <v>Moderado</v>
      </c>
      <c r="AE19" s="61" t="s">
        <v>68</v>
      </c>
      <c r="AF19" s="477" t="s">
        <v>212</v>
      </c>
      <c r="AG19" s="477" t="s">
        <v>213</v>
      </c>
      <c r="AH19" s="477" t="s">
        <v>214</v>
      </c>
      <c r="AI19" s="477" t="s">
        <v>214</v>
      </c>
      <c r="AJ19" s="477" t="s">
        <v>215</v>
      </c>
      <c r="AK19" s="476" t="s">
        <v>216</v>
      </c>
    </row>
    <row r="20" spans="1:55" ht="145.19999999999999" x14ac:dyDescent="0.3">
      <c r="A20" s="475"/>
      <c r="B20" s="476"/>
      <c r="C20" s="423"/>
      <c r="D20" s="423"/>
      <c r="E20" s="424"/>
      <c r="F20" s="476"/>
      <c r="G20" s="474"/>
      <c r="H20" s="473"/>
      <c r="I20" s="470"/>
      <c r="J20" s="479"/>
      <c r="K20" s="470">
        <f>IF(NOT(ISERROR(MATCH(J20,_xlfn.ANCHORARRAY(#REF!),0))),#REF!&amp;"Por favor no seleccionar los criterios de impacto",J20)</f>
        <v>0</v>
      </c>
      <c r="L20" s="473"/>
      <c r="M20" s="470"/>
      <c r="N20" s="482"/>
      <c r="O20" s="57">
        <v>2</v>
      </c>
      <c r="P20" s="58" t="s">
        <v>217</v>
      </c>
      <c r="Q20" s="66" t="s">
        <v>218</v>
      </c>
      <c r="R20" s="60" t="str">
        <f t="shared" si="3"/>
        <v>Impacto</v>
      </c>
      <c r="S20" s="61" t="s">
        <v>219</v>
      </c>
      <c r="T20" s="61" t="s">
        <v>64</v>
      </c>
      <c r="U20" s="62" t="str">
        <f t="shared" si="1"/>
        <v>25%</v>
      </c>
      <c r="V20" s="61" t="s">
        <v>95</v>
      </c>
      <c r="W20" s="61" t="s">
        <v>167</v>
      </c>
      <c r="X20" s="61" t="s">
        <v>67</v>
      </c>
      <c r="Y20" s="63">
        <f>IFERROR(IF(AND(R19="Probabilidad",R20="Probabilidad"),(AA19-(+AA19*U20)),IF(R20="Probabilidad",(I19-(+I19*U20)),IF(R20="Impacto",AA19,""))),"")</f>
        <v>0.28000000000000003</v>
      </c>
      <c r="Z20" s="64" t="str">
        <f>IFERROR(IF(Y20="","",IF(Y20&lt;=0.2,"Muy Baja",IF(Y20&lt;=0.4,"Baja",IF(Y20&lt;=0.6,"Media",IF(Y20&lt;=0.8,"Alta","Muy Alta"))))),"")</f>
        <v>Baja</v>
      </c>
      <c r="AA20" s="62">
        <f>+Y20</f>
        <v>0.28000000000000003</v>
      </c>
      <c r="AB20" s="64" t="str">
        <f>IFERROR(IF(AC20="","",IF(AC20&lt;=0.2,"Leve",IF(AC20&lt;=0.4,"Menor",IF(AC20&lt;=0.6,"Moderado",IF(AC20&lt;=0.8,"Mayor","Catastrófico"))))),"")</f>
        <v>Leve</v>
      </c>
      <c r="AC20" s="62">
        <f>IFERROR(IF(AND(R19="Impacto",R20="Impacto"),(AC19-(+AC19*U20)),IF(R20="Impacto",($M$14-(+$M$14*U20)),IF(R20="Probabilidad",AC19,""))),"")</f>
        <v>0</v>
      </c>
      <c r="AD20" s="65" t="str">
        <f>IFERROR(IF(OR(AND(Z20="Muy Baja",AB20="Leve"),AND(Z20="Muy Baja",AB20="Menor"),AND(Z20="Baja",AB20="Leve")),"Bajo",IF(OR(AND(Z20="Muy baja",AB20="Moderado"),AND(Z20="Baja",AB20="Menor"),AND(Z20="Baja",AB20="Moderado"),AND(Z20="Media",AB20="Leve"),AND(Z20="Media",AB20="Menor"),AND(Z20="Media",AB20="Moderado"),AND(Z20="Alta",AB20="Leve"),AND(Z20="Alta",AB20="Menor")),"Moderado",IF(OR(AND(Z20="Muy Baja",AB20="Mayor"),AND(Z20="Baja",AB20="Mayor"),AND(Z20="Media",AB20="Mayor"),AND(Z20="Alta",AB20="Moderado"),AND(Z20="Alta",AB20="Mayor"),AND(Z20="Muy Alta",AB20="Leve"),AND(Z20="Muy Alta",AB20="Menor"),AND(Z20="Muy Alta",AB20="Moderado"),AND(Z20="Muy Alta",AB20="Mayor")),"Alto",IF(OR(AND(Z20="Muy Baja",AB20="Catastrófico"),AND(Z20="Baja",AB20="Catastrófico"),AND(Z20="Media",AB20="Catastrófico"),AND(Z20="Alta",AB20="Catastrófico"),AND(Z20="Muy Alta",AB20="Catastrófico")),"Extremo","")))),"")</f>
        <v>Bajo</v>
      </c>
      <c r="AE20" s="61" t="s">
        <v>68</v>
      </c>
      <c r="AF20" s="478"/>
      <c r="AG20" s="478"/>
      <c r="AH20" s="478"/>
      <c r="AI20" s="478"/>
      <c r="AJ20" s="478"/>
      <c r="AK20" s="476"/>
    </row>
    <row r="21" spans="1:55" ht="145.19999999999999" x14ac:dyDescent="0.3">
      <c r="A21" s="475">
        <v>4</v>
      </c>
      <c r="B21" s="476" t="s">
        <v>89</v>
      </c>
      <c r="C21" s="424" t="s">
        <v>220</v>
      </c>
      <c r="D21" s="423" t="s">
        <v>221</v>
      </c>
      <c r="E21" s="424" t="s">
        <v>222</v>
      </c>
      <c r="F21" s="476" t="s">
        <v>59</v>
      </c>
      <c r="G21" s="474">
        <v>700</v>
      </c>
      <c r="H21" s="473" t="str">
        <f>IF(G21&lt;=0,"",IF(G21&lt;=2,"Muy Baja",IF(G21&lt;=24,"Baja",IF(G21&lt;=500,"Media",IF(G21&lt;=5000,"Alta","Muy Alta")))))</f>
        <v>Alta</v>
      </c>
      <c r="I21" s="470">
        <f>IF(H21="","",IF(H21="Muy Baja",0.2,IF(H21="Baja",0.4,IF(H21="Media",0.6,IF(H21="Alta",0.8,IF(H21="Muy Alta",1,))))))</f>
        <v>0.8</v>
      </c>
      <c r="J21" s="438" t="s">
        <v>142</v>
      </c>
      <c r="K21" s="472" t="str">
        <f>IF(NOT(ISERROR(MATCH(J21,'[2]Tabla Impacto'!$B$221:$B$223,0))),'[2]Tabla Impacto'!$F$223&amp;"Por favor no seleccionar los criterios de impacto(Afectación Económica o presupuestal y Pérdida Reputacional)",J21)</f>
        <v xml:space="preserve">     El riesgo afecta la imagen de la entidad con algunos usuarios de relevancia frente al logro de los objetivos</v>
      </c>
      <c r="L21" s="473" t="str">
        <f>IF(OR(K21='[2]Tabla Impacto'!$C$11,K21='[2]Tabla Impacto'!$D$11),"Leve",IF(OR(K21='[2]Tabla Impacto'!$C$12,K21='[2]Tabla Impacto'!$D$12),"Menor",IF(OR(K21='[2]Tabla Impacto'!$C$13,K21='[2]Tabla Impacto'!$D$13),"Moderado",IF(OR(K21='[2]Tabla Impacto'!$C$14,K21='[2]Tabla Impacto'!$D$14),"Mayor",IF(OR(K21='[2]Tabla Impacto'!$C$15,K21='[2]Tabla Impacto'!$D$15),"Catastrófico","")))))</f>
        <v>Moderado</v>
      </c>
      <c r="M21" s="470">
        <f>IF(L21="","",IF(L21="Leve",0.2,IF(L21="Menor",0.4,IF(L21="Moderado",0.6,IF(L21="Mayor",0.8,IF(L21="Catastrófico",1,))))))</f>
        <v>0.6</v>
      </c>
      <c r="N21" s="471" t="str">
        <f>IF(OR(AND(H21="Muy Baja",L21="Leve"),AND(H21="Muy Baja",L21="Menor"),AND(H21="Baja",L21="Leve")),"Bajo",IF(OR(AND(H21="Muy baja",L21="Moderado"),AND(H21="Baja",L21="Menor"),AND(H21="Baja",L21="Moderado"),AND(H21="Media",L21="Leve"),AND(H21="Media",L21="Menor"),AND(H21="Media",L21="Moderado"),AND(H21="Alta",L21="Leve"),AND(H21="Alta",L21="Menor")),"Moderado",IF(OR(AND(H21="Muy Baja",L21="Mayor"),AND(H21="Baja",L21="Mayor"),AND(H21="Media",L21="Mayor"),AND(H21="Alta",L21="Moderado"),AND(H21="Alta",L21="Mayor"),AND(H21="Muy Alta",L21="Leve"),AND(H21="Muy Alta",L21="Menor"),AND(H21="Muy Alta",L21="Moderado"),AND(H21="Muy Alta",L21="Mayor")),"Alto",IF(OR(AND(H21="Muy Baja",L21="Catastrófico"),AND(H21="Baja",L21="Catastrófico"),AND(H21="Media",L21="Catastrófico"),AND(H21="Alta",L21="Catastrófico"),AND(H21="Muy Alta",L21="Catastrófico")),"Extremo",""))))</f>
        <v>Alto</v>
      </c>
      <c r="O21" s="57">
        <v>1</v>
      </c>
      <c r="P21" s="58" t="s">
        <v>223</v>
      </c>
      <c r="Q21" s="66" t="s">
        <v>224</v>
      </c>
      <c r="R21" s="60" t="str">
        <f t="shared" si="3"/>
        <v>Probabilidad</v>
      </c>
      <c r="S21" s="61" t="s">
        <v>63</v>
      </c>
      <c r="T21" s="61" t="s">
        <v>64</v>
      </c>
      <c r="U21" s="62" t="str">
        <f t="shared" si="1"/>
        <v>40%</v>
      </c>
      <c r="V21" s="61" t="s">
        <v>65</v>
      </c>
      <c r="W21" s="61" t="s">
        <v>66</v>
      </c>
      <c r="X21" s="61" t="s">
        <v>67</v>
      </c>
      <c r="Y21" s="63">
        <f>IFERROR(IF(R21="Probabilidad",(I21-(+I21*U21)),IF(R21="Impacto",I21,"")),"")</f>
        <v>0.48</v>
      </c>
      <c r="Z21" s="64" t="str">
        <f>IFERROR(IF(Y21="","",IF(Y21&lt;=0.2,"Muy Baja",IF(Y21&lt;=0.4,"Baja",IF(Y21&lt;=0.6,"Media",IF(Y21&lt;=0.8,"Alta","Muy Alta"))))),"")</f>
        <v>Media</v>
      </c>
      <c r="AA21" s="62">
        <f>+Y21</f>
        <v>0.48</v>
      </c>
      <c r="AB21" s="64" t="str">
        <f>IFERROR(IF(AC21="","",IF(AC21&lt;=0.2,"Leve",IF(AC21&lt;=0.4,"Menor",IF(AC21&lt;=0.6,"Moderado",IF(AC21&lt;=0.8,"Mayor","Catastrófico"))))),"")</f>
        <v>Moderado</v>
      </c>
      <c r="AC21" s="62">
        <f>IFERROR(IF(R21="Impacto",(M21-(+M21*U21)),IF(R21="Probabilidad",M21,"")),"")</f>
        <v>0.6</v>
      </c>
      <c r="AD21" s="65" t="str">
        <f>IFERROR(IF(OR(AND(Z21="Muy Baja",AB21="Leve"),AND(Z21="Muy Baja",AB21="Menor"),AND(Z21="Baja",AB21="Leve")),"Bajo",IF(OR(AND(Z21="Muy baja",AB21="Moderado"),AND(Z21="Baja",AB21="Menor"),AND(Z21="Baja",AB21="Moderado"),AND(Z21="Media",AB21="Leve"),AND(Z21="Media",AB21="Menor"),AND(Z21="Media",AB21="Moderado"),AND(Z21="Alta",AB21="Leve"),AND(Z21="Alta",AB21="Menor")),"Moderado",IF(OR(AND(Z21="Muy Baja",AB21="Mayor"),AND(Z21="Baja",AB21="Mayor"),AND(Z21="Media",AB21="Mayor"),AND(Z21="Alta",AB21="Moderado"),AND(Z21="Alta",AB21="Mayor"),AND(Z21="Muy Alta",AB21="Leve"),AND(Z21="Muy Alta",AB21="Menor"),AND(Z21="Muy Alta",AB21="Moderado"),AND(Z21="Muy Alta",AB21="Mayor")),"Alto",IF(OR(AND(Z21="Muy Baja",AB21="Catastrófico"),AND(Z21="Baja",AB21="Catastrófico"),AND(Z21="Media",AB21="Catastrófico"),AND(Z21="Alta",AB21="Catastrófico"),AND(Z21="Muy Alta",AB21="Catastrófico")),"Extremo","")))),"")</f>
        <v>Moderado</v>
      </c>
      <c r="AE21" s="61" t="s">
        <v>68</v>
      </c>
      <c r="AF21" s="67"/>
      <c r="AG21" s="68"/>
      <c r="AH21" s="69"/>
      <c r="AI21" s="69"/>
      <c r="AJ21" s="67"/>
      <c r="AK21" s="68"/>
    </row>
    <row r="22" spans="1:55" x14ac:dyDescent="0.3">
      <c r="A22" s="475"/>
      <c r="B22" s="476"/>
      <c r="C22" s="424"/>
      <c r="D22" s="423"/>
      <c r="E22" s="424"/>
      <c r="F22" s="476"/>
      <c r="G22" s="474"/>
      <c r="H22" s="473"/>
      <c r="I22" s="470"/>
      <c r="J22" s="438"/>
      <c r="K22" s="470">
        <f>IF(NOT(ISERROR(MATCH(J22,_xlfn.ANCHORARRAY(E23),0))),#REF!&amp;"Por favor no seleccionar los criterios de impacto",J22)</f>
        <v>0</v>
      </c>
      <c r="L22" s="473"/>
      <c r="M22" s="470"/>
      <c r="N22" s="471"/>
      <c r="O22" s="57">
        <v>2</v>
      </c>
      <c r="P22" s="72"/>
      <c r="Q22" s="73"/>
      <c r="R22" s="60"/>
      <c r="S22" s="61"/>
      <c r="T22" s="61"/>
      <c r="U22" s="62" t="str">
        <f t="shared" si="1"/>
        <v/>
      </c>
      <c r="V22" s="61"/>
      <c r="W22" s="61"/>
      <c r="X22" s="61"/>
      <c r="Y22" s="63" t="str">
        <f>IFERROR(IF(AND(R21="Probabilidad",R22="Probabilidad"),(AA21-(+AA21*U22)),IF(R22="Probabilidad",(I21-(+I21*U22)),IF(R22="Impacto",AA21,""))),"")</f>
        <v/>
      </c>
      <c r="Z22" s="64"/>
      <c r="AA22" s="62"/>
      <c r="AB22" s="64"/>
      <c r="AC22" s="62" t="str">
        <f>IFERROR(IF(AND(R21="Impacto",R22="Impacto"),(AC21-(+AC21*U22)),IF(R22="Impacto",($M$16-(+$M$16*U22)),IF(R22="Probabilidad",AC21,""))),"")</f>
        <v/>
      </c>
      <c r="AD22" s="65"/>
      <c r="AE22" s="61"/>
      <c r="AF22" s="67"/>
      <c r="AG22" s="68"/>
      <c r="AH22" s="69"/>
      <c r="AI22" s="69"/>
      <c r="AJ22" s="67"/>
      <c r="AK22" s="68"/>
    </row>
    <row r="23" spans="1:55" x14ac:dyDescent="0.3">
      <c r="A23" s="82"/>
      <c r="B23" s="82"/>
      <c r="C23" s="82"/>
      <c r="D23" s="82"/>
      <c r="E23" s="83"/>
      <c r="F23" s="84"/>
      <c r="G23" s="83"/>
      <c r="H23" s="83"/>
      <c r="I23" s="83"/>
      <c r="J23" s="83"/>
      <c r="K23" s="83"/>
      <c r="L23" s="83"/>
      <c r="M23" s="83"/>
      <c r="N23" s="83"/>
      <c r="O23" s="83"/>
      <c r="P23" s="83"/>
      <c r="Q23" s="83"/>
      <c r="R23" s="83"/>
      <c r="S23" s="83"/>
      <c r="T23" s="83"/>
      <c r="U23" s="83"/>
      <c r="V23" s="83"/>
      <c r="W23" s="83"/>
      <c r="X23" s="83"/>
      <c r="Y23" s="85"/>
      <c r="Z23" s="83"/>
      <c r="AA23" s="83"/>
      <c r="AB23" s="83"/>
      <c r="AC23" s="83"/>
      <c r="AD23" s="83"/>
      <c r="AE23" s="83"/>
      <c r="AF23" s="83"/>
      <c r="AG23" s="83"/>
      <c r="AH23" s="83"/>
      <c r="AI23" s="83"/>
      <c r="AJ23" s="83"/>
      <c r="AK23" s="83"/>
    </row>
    <row r="24" spans="1:55" x14ac:dyDescent="0.3">
      <c r="A24" s="82"/>
      <c r="B24" s="82"/>
      <c r="C24" s="82"/>
      <c r="D24" s="82"/>
      <c r="E24" s="83"/>
      <c r="F24" s="84"/>
      <c r="G24" s="83"/>
      <c r="H24" s="83"/>
      <c r="I24" s="83"/>
      <c r="J24" s="83"/>
      <c r="K24" s="83"/>
      <c r="L24" s="83"/>
      <c r="M24" s="83"/>
      <c r="N24" s="83"/>
      <c r="O24" s="83"/>
      <c r="P24" s="83"/>
      <c r="Q24" s="83"/>
      <c r="R24" s="83"/>
      <c r="S24" s="83"/>
      <c r="T24" s="83"/>
      <c r="U24" s="83"/>
      <c r="V24" s="83"/>
      <c r="W24" s="83"/>
      <c r="X24" s="83"/>
      <c r="Y24" s="85"/>
      <c r="Z24" s="83"/>
      <c r="AA24" s="83"/>
      <c r="AB24" s="83"/>
      <c r="AC24" s="83"/>
      <c r="AD24" s="83"/>
      <c r="AE24" s="83"/>
      <c r="AF24" s="83"/>
      <c r="AG24" s="83"/>
      <c r="AH24" s="83"/>
      <c r="AI24" s="83"/>
      <c r="AJ24" s="83"/>
      <c r="AK24" s="83"/>
      <c r="AX24" s="82"/>
      <c r="AY24" s="82"/>
      <c r="AZ24" s="83"/>
      <c r="BA24" s="84"/>
      <c r="BB24" s="83"/>
      <c r="BC24" s="83"/>
    </row>
    <row r="25" spans="1:55" x14ac:dyDescent="0.3">
      <c r="A25" s="82"/>
      <c r="B25" s="82"/>
      <c r="C25" s="82"/>
      <c r="D25" s="82"/>
      <c r="E25" s="83"/>
      <c r="F25" s="84"/>
      <c r="G25" s="83"/>
      <c r="H25" s="83"/>
      <c r="I25" s="83"/>
      <c r="J25" s="83"/>
      <c r="K25" s="83"/>
      <c r="L25" s="83"/>
      <c r="M25" s="83"/>
      <c r="N25" s="83"/>
      <c r="O25" s="83"/>
      <c r="P25" s="83"/>
      <c r="Q25" s="83"/>
      <c r="R25" s="83"/>
      <c r="S25" s="83"/>
      <c r="T25" s="83"/>
      <c r="U25" s="83"/>
      <c r="V25" s="83"/>
      <c r="W25" s="83"/>
      <c r="X25" s="83"/>
      <c r="Y25" s="85"/>
      <c r="Z25" s="83"/>
      <c r="AA25" s="83"/>
      <c r="AB25" s="83"/>
      <c r="AC25" s="83"/>
      <c r="AD25" s="83"/>
      <c r="AE25" s="83"/>
      <c r="AF25" s="83"/>
      <c r="AG25" s="83"/>
      <c r="AH25" s="83"/>
      <c r="AI25" s="83"/>
      <c r="AJ25" s="83"/>
      <c r="AK25" s="83"/>
      <c r="AX25" s="86" t="s">
        <v>226</v>
      </c>
      <c r="AY25" s="87"/>
      <c r="AZ25" s="468" t="s">
        <v>26</v>
      </c>
      <c r="BA25" s="469"/>
      <c r="BB25" s="469"/>
      <c r="BC25" s="469"/>
    </row>
    <row r="26" spans="1:55" x14ac:dyDescent="0.3">
      <c r="A26" s="82"/>
      <c r="B26" s="82"/>
      <c r="C26" s="82"/>
      <c r="D26" s="82"/>
      <c r="E26" s="83"/>
      <c r="F26" s="84"/>
      <c r="G26" s="83"/>
      <c r="H26" s="83"/>
      <c r="I26" s="83"/>
      <c r="J26" s="83"/>
      <c r="K26" s="83"/>
      <c r="L26" s="83"/>
      <c r="M26" s="83"/>
      <c r="N26" s="83"/>
      <c r="O26" s="83"/>
      <c r="P26" s="83"/>
      <c r="Q26" s="83"/>
      <c r="R26" s="83"/>
      <c r="S26" s="83"/>
      <c r="T26" s="83"/>
      <c r="U26" s="83"/>
      <c r="V26" s="83"/>
      <c r="W26" s="83"/>
      <c r="X26" s="83"/>
      <c r="Y26" s="85"/>
      <c r="Z26" s="83"/>
      <c r="AA26" s="83"/>
      <c r="AB26" s="83"/>
      <c r="AC26" s="83"/>
      <c r="AD26" s="83"/>
      <c r="AE26" s="83"/>
      <c r="AF26" s="83"/>
      <c r="AG26" s="83"/>
      <c r="AH26" s="83"/>
      <c r="AI26" s="83"/>
      <c r="AJ26" s="83"/>
      <c r="AK26" s="83"/>
      <c r="AX26" s="87" t="s">
        <v>227</v>
      </c>
      <c r="AY26" s="87"/>
      <c r="AZ26" s="468"/>
      <c r="BA26" s="469"/>
      <c r="BB26" s="469"/>
      <c r="BC26" s="469"/>
    </row>
    <row r="27" spans="1:55" x14ac:dyDescent="0.3">
      <c r="A27" s="82"/>
      <c r="B27" s="82"/>
      <c r="C27" s="82"/>
      <c r="D27" s="82"/>
      <c r="E27" s="83"/>
      <c r="F27" s="84"/>
      <c r="G27" s="83"/>
      <c r="H27" s="83"/>
      <c r="I27" s="83"/>
      <c r="J27" s="83"/>
      <c r="K27" s="83"/>
      <c r="L27" s="83"/>
      <c r="M27" s="83"/>
      <c r="N27" s="83"/>
      <c r="O27" s="83"/>
      <c r="P27" s="83"/>
      <c r="Q27" s="83"/>
      <c r="R27" s="83"/>
      <c r="S27" s="83"/>
      <c r="T27" s="83"/>
      <c r="U27" s="83"/>
      <c r="V27" s="83"/>
      <c r="W27" s="83"/>
      <c r="X27" s="83"/>
      <c r="Y27" s="85"/>
      <c r="Z27" s="83"/>
      <c r="AA27" s="83"/>
      <c r="AB27" s="83"/>
      <c r="AC27" s="83"/>
      <c r="AD27" s="83"/>
      <c r="AE27" s="83"/>
      <c r="AF27" s="83"/>
      <c r="AG27" s="83"/>
      <c r="AH27" s="83"/>
      <c r="AI27" s="83"/>
      <c r="AJ27" s="83"/>
      <c r="AK27" s="83"/>
      <c r="AX27" s="87" t="s">
        <v>89</v>
      </c>
      <c r="AY27" s="87"/>
      <c r="AZ27" s="87" t="s">
        <v>59</v>
      </c>
      <c r="BA27" s="84"/>
      <c r="BB27" s="83"/>
      <c r="BC27" s="83"/>
    </row>
    <row r="28" spans="1:55" x14ac:dyDescent="0.3">
      <c r="A28" s="82"/>
      <c r="B28" s="82"/>
      <c r="C28" s="82"/>
      <c r="D28" s="82"/>
      <c r="E28" s="83"/>
      <c r="F28" s="84"/>
      <c r="G28" s="83"/>
      <c r="H28" s="83"/>
      <c r="I28" s="83"/>
      <c r="J28" s="83"/>
      <c r="K28" s="83"/>
      <c r="L28" s="83"/>
      <c r="M28" s="83"/>
      <c r="N28" s="83"/>
      <c r="O28" s="83"/>
      <c r="P28" s="83"/>
      <c r="Q28" s="83"/>
      <c r="R28" s="83"/>
      <c r="S28" s="83"/>
      <c r="T28" s="83"/>
      <c r="U28" s="83"/>
      <c r="V28" s="83"/>
      <c r="W28" s="83"/>
      <c r="X28" s="83"/>
      <c r="Y28" s="85"/>
      <c r="Z28" s="83"/>
      <c r="AA28" s="83"/>
      <c r="AB28" s="83"/>
      <c r="AC28" s="83"/>
      <c r="AD28" s="83"/>
      <c r="AE28" s="83"/>
      <c r="AF28" s="83"/>
      <c r="AG28" s="83"/>
      <c r="AH28" s="83"/>
      <c r="AI28" s="83"/>
      <c r="AJ28" s="83"/>
      <c r="AK28" s="83"/>
      <c r="AX28" s="87" t="s">
        <v>55</v>
      </c>
      <c r="AY28" s="87"/>
      <c r="AZ28" s="87" t="s">
        <v>131</v>
      </c>
      <c r="BA28" s="84"/>
      <c r="BB28" s="83"/>
      <c r="BC28" s="83"/>
    </row>
    <row r="29" spans="1:55" ht="16.5" customHeight="1" x14ac:dyDescent="0.3">
      <c r="A29" s="82"/>
      <c r="B29" s="82"/>
      <c r="C29" s="93"/>
      <c r="D29" s="94"/>
      <c r="E29" s="92"/>
      <c r="F29" s="92"/>
      <c r="G29" s="92"/>
      <c r="H29" s="92"/>
      <c r="I29" s="83"/>
      <c r="J29" s="83"/>
      <c r="K29" s="83"/>
      <c r="L29" s="83"/>
      <c r="M29" s="83"/>
      <c r="N29" s="83"/>
      <c r="O29" s="83"/>
      <c r="P29" s="83"/>
      <c r="Q29" s="83"/>
      <c r="R29" s="83"/>
      <c r="S29" s="83"/>
      <c r="T29" s="83"/>
      <c r="U29" s="83"/>
      <c r="V29" s="83"/>
      <c r="W29" s="83"/>
      <c r="X29" s="83"/>
      <c r="Y29" s="85"/>
      <c r="Z29" s="83"/>
      <c r="AA29" s="83"/>
      <c r="AB29" s="83"/>
      <c r="AC29" s="83"/>
      <c r="AD29" s="83"/>
      <c r="AE29" s="83"/>
      <c r="AF29" s="83"/>
      <c r="AG29" s="83"/>
      <c r="AH29" s="83"/>
      <c r="AI29" s="83"/>
      <c r="AJ29" s="83"/>
      <c r="AK29" s="83"/>
      <c r="AX29" s="87" t="s">
        <v>168</v>
      </c>
      <c r="AY29" s="87"/>
      <c r="AZ29" s="87" t="s">
        <v>80</v>
      </c>
      <c r="BA29" s="84"/>
      <c r="BB29" s="83"/>
      <c r="BC29" s="83"/>
    </row>
    <row r="30" spans="1:55" x14ac:dyDescent="0.3">
      <c r="A30" s="82"/>
      <c r="B30" s="82"/>
      <c r="C30" s="94"/>
      <c r="D30" s="94"/>
      <c r="E30" s="92"/>
      <c r="F30" s="92"/>
      <c r="G30" s="92"/>
      <c r="H30" s="92"/>
      <c r="I30" s="83"/>
      <c r="J30" s="83"/>
      <c r="K30" s="83"/>
      <c r="L30" s="83"/>
      <c r="M30" s="83"/>
      <c r="N30" s="83"/>
      <c r="O30" s="83"/>
      <c r="P30" s="83"/>
      <c r="Q30" s="83"/>
      <c r="R30" s="83"/>
      <c r="S30" s="83"/>
      <c r="T30" s="83"/>
      <c r="U30" s="83"/>
      <c r="V30" s="83"/>
      <c r="W30" s="83"/>
      <c r="X30" s="83"/>
      <c r="Y30" s="85"/>
      <c r="Z30" s="83"/>
      <c r="AA30" s="83"/>
      <c r="AB30" s="83"/>
      <c r="AC30" s="83"/>
      <c r="AD30" s="83"/>
      <c r="AE30" s="83"/>
      <c r="AF30" s="83"/>
      <c r="AG30" s="83"/>
      <c r="AH30" s="83"/>
      <c r="AI30" s="83"/>
      <c r="AJ30" s="83"/>
      <c r="AK30" s="83"/>
      <c r="AX30" s="87" t="s">
        <v>228</v>
      </c>
      <c r="AY30" s="87"/>
      <c r="AZ30" s="87" t="s">
        <v>229</v>
      </c>
      <c r="BA30" s="84"/>
      <c r="BB30" s="83"/>
      <c r="BC30" s="83"/>
    </row>
    <row r="31" spans="1:55" x14ac:dyDescent="0.3">
      <c r="A31" s="82"/>
      <c r="B31" s="82"/>
      <c r="C31" s="94"/>
      <c r="D31" s="94"/>
      <c r="E31" s="94"/>
      <c r="F31" s="84"/>
      <c r="G31" s="83"/>
      <c r="H31" s="83"/>
      <c r="I31" s="83"/>
      <c r="J31" s="83"/>
      <c r="K31" s="83"/>
      <c r="L31" s="83"/>
      <c r="M31" s="83"/>
      <c r="N31" s="83"/>
      <c r="O31" s="83"/>
      <c r="P31" s="83"/>
      <c r="Q31" s="83"/>
      <c r="R31" s="83"/>
      <c r="S31" s="83"/>
      <c r="T31" s="83"/>
      <c r="U31" s="83"/>
      <c r="V31" s="83"/>
      <c r="W31" s="83"/>
      <c r="X31" s="83"/>
      <c r="Y31" s="85"/>
      <c r="Z31" s="83"/>
      <c r="AA31" s="83"/>
      <c r="AB31" s="83"/>
      <c r="AC31" s="83"/>
      <c r="AD31" s="83"/>
      <c r="AE31" s="83"/>
      <c r="AF31" s="83"/>
      <c r="AG31" s="83"/>
      <c r="AH31" s="83"/>
      <c r="AI31" s="83"/>
      <c r="AJ31" s="83"/>
      <c r="AK31" s="83"/>
      <c r="AX31" s="87" t="s">
        <v>230</v>
      </c>
      <c r="AY31" s="87"/>
      <c r="AZ31" s="87" t="s">
        <v>231</v>
      </c>
      <c r="BA31" s="84"/>
      <c r="BB31" s="83"/>
      <c r="BC31" s="83"/>
    </row>
    <row r="32" spans="1:55" x14ac:dyDescent="0.3">
      <c r="A32" s="82"/>
      <c r="B32" s="82"/>
      <c r="C32" s="94"/>
      <c r="D32" s="94"/>
      <c r="E32" s="94"/>
      <c r="F32" s="84"/>
      <c r="G32" s="83"/>
      <c r="H32" s="83"/>
      <c r="I32" s="83"/>
      <c r="J32" s="83"/>
      <c r="K32" s="83"/>
      <c r="L32" s="83"/>
      <c r="M32" s="83"/>
      <c r="N32" s="83"/>
      <c r="O32" s="83"/>
      <c r="P32" s="83"/>
      <c r="Q32" s="83"/>
      <c r="R32" s="83"/>
      <c r="S32" s="83"/>
      <c r="T32" s="83"/>
      <c r="U32" s="83"/>
      <c r="V32" s="83"/>
      <c r="W32" s="83"/>
      <c r="X32" s="83"/>
      <c r="Y32" s="85"/>
      <c r="Z32" s="83"/>
      <c r="AA32" s="83"/>
      <c r="AB32" s="83"/>
      <c r="AC32" s="83"/>
      <c r="AD32" s="83"/>
      <c r="AE32" s="83"/>
      <c r="AF32" s="83"/>
      <c r="AG32" s="83"/>
      <c r="AH32" s="83"/>
      <c r="AI32" s="83"/>
      <c r="AJ32" s="83"/>
      <c r="AK32" s="83"/>
      <c r="AX32" s="87"/>
      <c r="AY32" s="87"/>
      <c r="AZ32" s="87" t="s">
        <v>197</v>
      </c>
      <c r="BA32" s="84"/>
      <c r="BB32" s="83"/>
      <c r="BC32" s="83"/>
    </row>
    <row r="33" spans="1:55" x14ac:dyDescent="0.3">
      <c r="A33" s="82"/>
      <c r="B33" s="82"/>
      <c r="C33" s="94"/>
      <c r="D33" s="94"/>
      <c r="E33" s="94"/>
      <c r="F33" s="84"/>
      <c r="G33" s="83"/>
      <c r="H33" s="83"/>
      <c r="I33" s="83"/>
      <c r="J33" s="83"/>
      <c r="K33" s="83"/>
      <c r="L33" s="83"/>
      <c r="M33" s="83"/>
      <c r="N33" s="83"/>
      <c r="O33" s="83"/>
      <c r="P33" s="83"/>
      <c r="Q33" s="83"/>
      <c r="R33" s="83"/>
      <c r="S33" s="83"/>
      <c r="T33" s="83"/>
      <c r="U33" s="83"/>
      <c r="V33" s="83"/>
      <c r="W33" s="83"/>
      <c r="X33" s="83"/>
      <c r="Y33" s="85"/>
      <c r="Z33" s="83"/>
      <c r="AA33" s="83"/>
      <c r="AB33" s="83"/>
      <c r="AC33" s="83"/>
      <c r="AD33" s="83"/>
      <c r="AE33" s="83"/>
      <c r="AF33" s="83"/>
      <c r="AG33" s="83"/>
      <c r="AH33" s="83"/>
      <c r="AI33" s="83"/>
      <c r="AJ33" s="83"/>
      <c r="AK33" s="83"/>
      <c r="AX33" s="87"/>
      <c r="AY33" s="87"/>
      <c r="AZ33" s="87" t="s">
        <v>154</v>
      </c>
      <c r="BA33" s="84"/>
      <c r="BB33" s="83"/>
      <c r="BC33" s="83"/>
    </row>
    <row r="34" spans="1:55" x14ac:dyDescent="0.3">
      <c r="A34" s="82"/>
      <c r="B34" s="82"/>
      <c r="C34" s="94"/>
      <c r="D34" s="94"/>
      <c r="E34" s="94"/>
      <c r="F34" s="84"/>
      <c r="G34" s="83"/>
      <c r="H34" s="83"/>
      <c r="I34" s="83"/>
      <c r="J34" s="83"/>
      <c r="K34" s="83"/>
      <c r="L34" s="83"/>
      <c r="M34" s="83"/>
      <c r="N34" s="83"/>
      <c r="O34" s="83"/>
      <c r="P34" s="83"/>
      <c r="Q34" s="83"/>
      <c r="R34" s="83"/>
      <c r="S34" s="83"/>
      <c r="T34" s="83"/>
      <c r="U34" s="83"/>
      <c r="V34" s="83"/>
      <c r="W34" s="83"/>
      <c r="X34" s="83"/>
      <c r="Y34" s="85"/>
      <c r="Z34" s="83"/>
      <c r="AA34" s="83"/>
      <c r="AB34" s="83"/>
      <c r="AC34" s="83"/>
      <c r="AD34" s="83"/>
      <c r="AE34" s="83"/>
      <c r="AF34" s="83"/>
      <c r="AG34" s="83"/>
      <c r="AH34" s="83"/>
      <c r="AI34" s="83"/>
      <c r="AJ34" s="83"/>
      <c r="AK34" s="83"/>
      <c r="AX34" s="87"/>
      <c r="AY34" s="87"/>
      <c r="AZ34" s="87" t="s">
        <v>232</v>
      </c>
      <c r="BA34" s="84"/>
      <c r="BB34" s="83"/>
      <c r="BC34" s="83"/>
    </row>
    <row r="35" spans="1:55" x14ac:dyDescent="0.3">
      <c r="A35" s="82"/>
      <c r="B35" s="82"/>
      <c r="C35" s="94"/>
      <c r="D35" s="94"/>
      <c r="E35" s="94"/>
      <c r="F35" s="84"/>
      <c r="G35" s="83"/>
      <c r="H35" s="83"/>
      <c r="I35" s="83"/>
      <c r="J35" s="83"/>
      <c r="K35" s="83"/>
      <c r="L35" s="83"/>
      <c r="M35" s="83"/>
      <c r="N35" s="83"/>
      <c r="O35" s="83"/>
      <c r="P35" s="83"/>
      <c r="Q35" s="83"/>
      <c r="R35" s="83"/>
      <c r="S35" s="83"/>
      <c r="T35" s="83"/>
      <c r="U35" s="83"/>
      <c r="V35" s="83"/>
      <c r="W35" s="83"/>
      <c r="X35" s="83"/>
      <c r="Y35" s="85"/>
      <c r="Z35" s="83"/>
      <c r="AA35" s="83"/>
      <c r="AB35" s="83"/>
      <c r="AC35" s="83"/>
      <c r="AD35" s="83"/>
      <c r="AE35" s="83"/>
      <c r="AF35" s="83"/>
      <c r="AG35" s="83"/>
      <c r="AH35" s="83"/>
      <c r="AI35" s="83"/>
      <c r="AJ35" s="83"/>
      <c r="AK35" s="83"/>
      <c r="AX35" s="87"/>
      <c r="AY35" s="87"/>
      <c r="AZ35" s="87" t="s">
        <v>233</v>
      </c>
      <c r="BA35" s="84"/>
      <c r="BB35" s="83"/>
      <c r="BC35" s="83"/>
    </row>
    <row r="36" spans="1:55" x14ac:dyDescent="0.3">
      <c r="A36" s="82"/>
      <c r="B36" s="82"/>
      <c r="C36" s="94"/>
      <c r="D36" s="94"/>
      <c r="E36" s="94"/>
      <c r="F36" s="84"/>
      <c r="G36" s="83"/>
      <c r="H36" s="83"/>
      <c r="I36" s="83"/>
      <c r="J36" s="83"/>
      <c r="K36" s="83"/>
      <c r="L36" s="83"/>
      <c r="M36" s="83"/>
      <c r="N36" s="83"/>
      <c r="O36" s="83"/>
      <c r="P36" s="83"/>
      <c r="Q36" s="83"/>
      <c r="R36" s="83"/>
      <c r="S36" s="83"/>
      <c r="T36" s="83"/>
      <c r="U36" s="83"/>
      <c r="V36" s="83"/>
      <c r="W36" s="83"/>
      <c r="X36" s="83"/>
      <c r="Y36" s="85"/>
      <c r="Z36" s="83"/>
      <c r="AA36" s="83"/>
      <c r="AB36" s="83"/>
      <c r="AC36" s="83"/>
      <c r="AD36" s="83"/>
      <c r="AE36" s="83"/>
      <c r="AF36" s="83"/>
      <c r="AG36" s="83"/>
      <c r="AH36" s="83"/>
      <c r="AI36" s="83"/>
      <c r="AJ36" s="83"/>
      <c r="AK36" s="83"/>
      <c r="AX36" s="82"/>
      <c r="AY36" s="82"/>
      <c r="AZ36" s="83"/>
      <c r="BA36" s="84"/>
      <c r="BB36" s="83"/>
      <c r="BC36" s="83"/>
    </row>
    <row r="37" spans="1:55" x14ac:dyDescent="0.3">
      <c r="A37" s="82"/>
      <c r="B37" s="82"/>
      <c r="C37" s="94"/>
      <c r="D37" s="94"/>
      <c r="E37" s="94"/>
      <c r="F37" s="84"/>
      <c r="G37" s="83"/>
      <c r="H37" s="83"/>
      <c r="I37" s="83"/>
      <c r="J37" s="83"/>
      <c r="K37" s="83"/>
      <c r="L37" s="83"/>
      <c r="M37" s="83"/>
      <c r="N37" s="83"/>
      <c r="O37" s="83"/>
      <c r="P37" s="83"/>
      <c r="Q37" s="83"/>
      <c r="R37" s="83"/>
      <c r="S37" s="83"/>
      <c r="T37" s="83"/>
      <c r="U37" s="83"/>
      <c r="V37" s="83"/>
      <c r="W37" s="83"/>
      <c r="X37" s="83"/>
      <c r="Y37" s="85"/>
      <c r="Z37" s="83"/>
      <c r="AA37" s="83"/>
      <c r="AB37" s="83"/>
      <c r="AC37" s="83"/>
      <c r="AD37" s="83"/>
      <c r="AE37" s="83"/>
      <c r="AF37" s="83"/>
      <c r="AG37" s="83"/>
      <c r="AH37" s="83"/>
      <c r="AI37" s="83"/>
      <c r="AJ37" s="83"/>
      <c r="AK37" s="83"/>
    </row>
    <row r="38" spans="1:55" x14ac:dyDescent="0.3">
      <c r="A38" s="82"/>
      <c r="B38" s="82"/>
      <c r="C38" s="94"/>
      <c r="D38" s="94"/>
      <c r="E38" s="94"/>
      <c r="F38" s="84"/>
      <c r="G38" s="83"/>
      <c r="H38" s="83"/>
      <c r="I38" s="83"/>
      <c r="J38" s="83"/>
      <c r="K38" s="83"/>
      <c r="L38" s="83"/>
      <c r="M38" s="83"/>
      <c r="N38" s="83"/>
      <c r="O38" s="83"/>
      <c r="P38" s="83"/>
      <c r="Q38" s="83"/>
      <c r="R38" s="83"/>
      <c r="S38" s="83"/>
      <c r="T38" s="83"/>
      <c r="U38" s="83"/>
      <c r="V38" s="83"/>
      <c r="W38" s="83"/>
      <c r="X38" s="83"/>
      <c r="Y38" s="85"/>
      <c r="Z38" s="83"/>
      <c r="AA38" s="83"/>
      <c r="AB38" s="83"/>
      <c r="AC38" s="83"/>
      <c r="AD38" s="83"/>
      <c r="AE38" s="83"/>
      <c r="AF38" s="83"/>
      <c r="AG38" s="83"/>
      <c r="AH38" s="83"/>
      <c r="AI38" s="83"/>
      <c r="AJ38" s="83"/>
      <c r="AK38" s="83"/>
    </row>
    <row r="39" spans="1:55" x14ac:dyDescent="0.3">
      <c r="A39" s="82"/>
      <c r="B39" s="82"/>
      <c r="C39" s="94"/>
      <c r="D39" s="94"/>
      <c r="E39" s="94"/>
      <c r="F39" s="84"/>
      <c r="G39" s="83"/>
      <c r="H39" s="83"/>
      <c r="I39" s="83"/>
      <c r="J39" s="83"/>
      <c r="K39" s="83"/>
      <c r="L39" s="83"/>
      <c r="M39" s="83"/>
      <c r="N39" s="83"/>
      <c r="O39" s="83"/>
      <c r="P39" s="83"/>
      <c r="Q39" s="83"/>
      <c r="R39" s="83"/>
      <c r="S39" s="83"/>
      <c r="T39" s="83"/>
      <c r="U39" s="83"/>
      <c r="V39" s="83"/>
      <c r="W39" s="83"/>
      <c r="X39" s="83"/>
      <c r="Y39" s="85"/>
      <c r="Z39" s="83"/>
      <c r="AA39" s="83"/>
      <c r="AB39" s="83"/>
      <c r="AC39" s="83"/>
      <c r="AD39" s="83"/>
      <c r="AE39" s="83"/>
      <c r="AF39" s="83"/>
      <c r="AG39" s="83"/>
      <c r="AH39" s="83"/>
      <c r="AI39" s="83"/>
      <c r="AJ39" s="83"/>
      <c r="AK39" s="83"/>
    </row>
    <row r="40" spans="1:55" x14ac:dyDescent="0.3">
      <c r="A40" s="82"/>
      <c r="B40" s="82"/>
      <c r="C40" s="82"/>
      <c r="D40" s="82"/>
      <c r="E40" s="83"/>
      <c r="F40" s="84"/>
      <c r="G40" s="83"/>
      <c r="H40" s="83"/>
      <c r="I40" s="83"/>
      <c r="J40" s="83"/>
      <c r="K40" s="83"/>
      <c r="L40" s="83"/>
      <c r="M40" s="83"/>
      <c r="N40" s="83"/>
      <c r="O40" s="83"/>
      <c r="P40" s="83"/>
      <c r="Q40" s="83"/>
      <c r="R40" s="83"/>
      <c r="S40" s="83"/>
      <c r="T40" s="83"/>
      <c r="U40" s="83"/>
      <c r="V40" s="83"/>
      <c r="W40" s="83"/>
      <c r="X40" s="83"/>
      <c r="Y40" s="85"/>
      <c r="Z40" s="83"/>
      <c r="AA40" s="83"/>
      <c r="AB40" s="83"/>
      <c r="AC40" s="83"/>
      <c r="AD40" s="83"/>
      <c r="AE40" s="83"/>
      <c r="AF40" s="83"/>
      <c r="AG40" s="83"/>
      <c r="AH40" s="83"/>
      <c r="AI40" s="83"/>
      <c r="AJ40" s="83"/>
      <c r="AK40" s="83"/>
    </row>
  </sheetData>
  <mergeCells count="123">
    <mergeCell ref="A7:D9"/>
    <mergeCell ref="E7:AG7"/>
    <mergeCell ref="AH7:AK7"/>
    <mergeCell ref="E8:AG9"/>
    <mergeCell ref="AH8:AK8"/>
    <mergeCell ref="AH9:AK9"/>
    <mergeCell ref="E10:F10"/>
    <mergeCell ref="A13:A14"/>
    <mergeCell ref="B13:B14"/>
    <mergeCell ref="C13:C14"/>
    <mergeCell ref="D13:D14"/>
    <mergeCell ref="E13:E14"/>
    <mergeCell ref="F13:F14"/>
    <mergeCell ref="AG11:AK11"/>
    <mergeCell ref="A12:G12"/>
    <mergeCell ref="H12:N12"/>
    <mergeCell ref="O12:X12"/>
    <mergeCell ref="Y12:AE12"/>
    <mergeCell ref="AF12:AK12"/>
    <mergeCell ref="A11:B11"/>
    <mergeCell ref="C11:G11"/>
    <mergeCell ref="H11:I11"/>
    <mergeCell ref="J11:N11"/>
    <mergeCell ref="O11:P11"/>
    <mergeCell ref="Q11:AE11"/>
    <mergeCell ref="O13:O14"/>
    <mergeCell ref="P13:P14"/>
    <mergeCell ref="Q13:Q14"/>
    <mergeCell ref="R13:R14"/>
    <mergeCell ref="G13:G14"/>
    <mergeCell ref="H13:H14"/>
    <mergeCell ref="I13:I14"/>
    <mergeCell ref="J13:J14"/>
    <mergeCell ref="K13:K14"/>
    <mergeCell ref="L13:L14"/>
    <mergeCell ref="A15:A16"/>
    <mergeCell ref="B15:B16"/>
    <mergeCell ref="C15:C16"/>
    <mergeCell ref="D15:D16"/>
    <mergeCell ref="E15:E16"/>
    <mergeCell ref="F15:F16"/>
    <mergeCell ref="G15:G16"/>
    <mergeCell ref="H15:H16"/>
    <mergeCell ref="AD13:AD14"/>
    <mergeCell ref="S13:X13"/>
    <mergeCell ref="Y13:Y14"/>
    <mergeCell ref="Z13:Z14"/>
    <mergeCell ref="AA13:AA14"/>
    <mergeCell ref="AB13:AB14"/>
    <mergeCell ref="AC13:AC14"/>
    <mergeCell ref="M13:M14"/>
    <mergeCell ref="N13:N14"/>
    <mergeCell ref="AK15:AK16"/>
    <mergeCell ref="I15:I16"/>
    <mergeCell ref="J15:J16"/>
    <mergeCell ref="K15:K16"/>
    <mergeCell ref="L15:L16"/>
    <mergeCell ref="M15:M16"/>
    <mergeCell ref="N15:N16"/>
    <mergeCell ref="AJ13:AJ14"/>
    <mergeCell ref="AK13:AK14"/>
    <mergeCell ref="AE13:AE14"/>
    <mergeCell ref="AF13:AF14"/>
    <mergeCell ref="AG13:AG14"/>
    <mergeCell ref="AH13:AH14"/>
    <mergeCell ref="AI13:AI14"/>
    <mergeCell ref="C17:C18"/>
    <mergeCell ref="D17:D18"/>
    <mergeCell ref="E17:E18"/>
    <mergeCell ref="F17:F18"/>
    <mergeCell ref="AF15:AF16"/>
    <mergeCell ref="AG15:AG16"/>
    <mergeCell ref="AH15:AH16"/>
    <mergeCell ref="AI15:AI16"/>
    <mergeCell ref="AJ15:AJ16"/>
    <mergeCell ref="I19:I20"/>
    <mergeCell ref="J19:J20"/>
    <mergeCell ref="K19:K20"/>
    <mergeCell ref="L19:L20"/>
    <mergeCell ref="M19:M20"/>
    <mergeCell ref="N19:N20"/>
    <mergeCell ref="M17:M18"/>
    <mergeCell ref="N17:N18"/>
    <mergeCell ref="A19:A20"/>
    <mergeCell ref="B19:B20"/>
    <mergeCell ref="C19:C20"/>
    <mergeCell ref="D19:D20"/>
    <mergeCell ref="E19:E20"/>
    <mergeCell ref="F19:F20"/>
    <mergeCell ref="G19:G20"/>
    <mergeCell ref="H19:H20"/>
    <mergeCell ref="G17:G18"/>
    <mergeCell ref="H17:H18"/>
    <mergeCell ref="I17:I18"/>
    <mergeCell ref="J17:J18"/>
    <mergeCell ref="K17:K18"/>
    <mergeCell ref="L17:L18"/>
    <mergeCell ref="A17:A18"/>
    <mergeCell ref="B17:B18"/>
    <mergeCell ref="A1:C4"/>
    <mergeCell ref="D1:AK4"/>
    <mergeCell ref="A6:AK6"/>
    <mergeCell ref="AZ25:BC26"/>
    <mergeCell ref="M21:M22"/>
    <mergeCell ref="N21:N22"/>
    <mergeCell ref="I21:I22"/>
    <mergeCell ref="J21:J22"/>
    <mergeCell ref="K21:K22"/>
    <mergeCell ref="L21:L22"/>
    <mergeCell ref="G21:G22"/>
    <mergeCell ref="H21:H22"/>
    <mergeCell ref="A21:A22"/>
    <mergeCell ref="B21:B22"/>
    <mergeCell ref="C21:C22"/>
    <mergeCell ref="D21:D22"/>
    <mergeCell ref="E21:E22"/>
    <mergeCell ref="F21:F22"/>
    <mergeCell ref="AF19:AF20"/>
    <mergeCell ref="AG19:AG20"/>
    <mergeCell ref="AH19:AH20"/>
    <mergeCell ref="AI19:AI20"/>
    <mergeCell ref="AJ19:AJ20"/>
    <mergeCell ref="AK19:AK20"/>
  </mergeCells>
  <conditionalFormatting sqref="H15">
    <cfRule type="cellIs" dxfId="1811" priority="24" operator="equal">
      <formula>"Muy Alta"</formula>
    </cfRule>
    <cfRule type="cellIs" dxfId="1810" priority="25" operator="equal">
      <formula>"Alta"</formula>
    </cfRule>
    <cfRule type="cellIs" dxfId="1809" priority="26" operator="equal">
      <formula>"Media"</formula>
    </cfRule>
    <cfRule type="cellIs" dxfId="1808" priority="27" operator="equal">
      <formula>"Baja"</formula>
    </cfRule>
    <cfRule type="cellIs" dxfId="1807" priority="28" operator="equal">
      <formula>"Muy Baja"</formula>
    </cfRule>
  </conditionalFormatting>
  <conditionalFormatting sqref="H17">
    <cfRule type="cellIs" dxfId="1806" priority="52" operator="equal">
      <formula>"Muy Alta"</formula>
    </cfRule>
    <cfRule type="cellIs" dxfId="1805" priority="53" operator="equal">
      <formula>"Alta"</formula>
    </cfRule>
    <cfRule type="cellIs" dxfId="1804" priority="54" operator="equal">
      <formula>"Media"</formula>
    </cfRule>
    <cfRule type="cellIs" dxfId="1803" priority="55" operator="equal">
      <formula>"Baja"</formula>
    </cfRule>
    <cfRule type="cellIs" dxfId="1802" priority="56" operator="equal">
      <formula>"Muy Baja"</formula>
    </cfRule>
  </conditionalFormatting>
  <conditionalFormatting sqref="H19">
    <cfRule type="cellIs" dxfId="1801" priority="43" operator="equal">
      <formula>"Muy Alta"</formula>
    </cfRule>
    <cfRule type="cellIs" dxfId="1800" priority="44" operator="equal">
      <formula>"Alta"</formula>
    </cfRule>
    <cfRule type="cellIs" dxfId="1799" priority="45" operator="equal">
      <formula>"Media"</formula>
    </cfRule>
    <cfRule type="cellIs" dxfId="1798" priority="46" operator="equal">
      <formula>"Baja"</formula>
    </cfRule>
    <cfRule type="cellIs" dxfId="1797" priority="47" operator="equal">
      <formula>"Muy Baja"</formula>
    </cfRule>
  </conditionalFormatting>
  <conditionalFormatting sqref="H21">
    <cfRule type="cellIs" dxfId="1796" priority="34" operator="equal">
      <formula>"Muy Alta"</formula>
    </cfRule>
    <cfRule type="cellIs" dxfId="1795" priority="35" operator="equal">
      <formula>"Alta"</formula>
    </cfRule>
    <cfRule type="cellIs" dxfId="1794" priority="36" operator="equal">
      <formula>"Media"</formula>
    </cfRule>
    <cfRule type="cellIs" dxfId="1793" priority="37" operator="equal">
      <formula>"Baja"</formula>
    </cfRule>
    <cfRule type="cellIs" dxfId="1792" priority="38" operator="equal">
      <formula>"Muy Baja"</formula>
    </cfRule>
  </conditionalFormatting>
  <conditionalFormatting sqref="K15:K22">
    <cfRule type="containsText" dxfId="1791" priority="29" operator="containsText" text="❌">
      <formula>NOT(ISERROR(SEARCH("❌",K15)))</formula>
    </cfRule>
  </conditionalFormatting>
  <conditionalFormatting sqref="L15">
    <cfRule type="cellIs" dxfId="1790" priority="19" operator="equal">
      <formula>"Catastrófico"</formula>
    </cfRule>
    <cfRule type="cellIs" dxfId="1789" priority="20" operator="equal">
      <formula>"Mayor"</formula>
    </cfRule>
    <cfRule type="cellIs" dxfId="1788" priority="21" operator="equal">
      <formula>"Moderado"</formula>
    </cfRule>
    <cfRule type="cellIs" dxfId="1787" priority="22" operator="equal">
      <formula>"Menor"</formula>
    </cfRule>
    <cfRule type="cellIs" dxfId="1786" priority="23" operator="equal">
      <formula>"Leve"</formula>
    </cfRule>
  </conditionalFormatting>
  <conditionalFormatting sqref="L17 L19 L21">
    <cfRule type="cellIs" dxfId="1785" priority="57" operator="equal">
      <formula>"Catastrófico"</formula>
    </cfRule>
    <cfRule type="cellIs" dxfId="1784" priority="58" operator="equal">
      <formula>"Mayor"</formula>
    </cfRule>
    <cfRule type="cellIs" dxfId="1783" priority="59" operator="equal">
      <formula>"Moderado"</formula>
    </cfRule>
    <cfRule type="cellIs" dxfId="1782" priority="60" operator="equal">
      <formula>"Menor"</formula>
    </cfRule>
    <cfRule type="cellIs" dxfId="1781" priority="61" operator="equal">
      <formula>"Leve"</formula>
    </cfRule>
  </conditionalFormatting>
  <conditionalFormatting sqref="N15">
    <cfRule type="cellIs" dxfId="1780" priority="15" operator="equal">
      <formula>"Extremo"</formula>
    </cfRule>
    <cfRule type="cellIs" dxfId="1779" priority="16" operator="equal">
      <formula>"Alto"</formula>
    </cfRule>
    <cfRule type="cellIs" dxfId="1778" priority="17" operator="equal">
      <formula>"Moderado"</formula>
    </cfRule>
    <cfRule type="cellIs" dxfId="1777" priority="18" operator="equal">
      <formula>"Bajo"</formula>
    </cfRule>
  </conditionalFormatting>
  <conditionalFormatting sqref="N17">
    <cfRule type="cellIs" dxfId="1776" priority="48" operator="equal">
      <formula>"Extremo"</formula>
    </cfRule>
    <cfRule type="cellIs" dxfId="1775" priority="49" operator="equal">
      <formula>"Alto"</formula>
    </cfRule>
    <cfRule type="cellIs" dxfId="1774" priority="50" operator="equal">
      <formula>"Moderado"</formula>
    </cfRule>
    <cfRule type="cellIs" dxfId="1773" priority="51" operator="equal">
      <formula>"Bajo"</formula>
    </cfRule>
  </conditionalFormatting>
  <conditionalFormatting sqref="N19">
    <cfRule type="cellIs" dxfId="1772" priority="39" operator="equal">
      <formula>"Extremo"</formula>
    </cfRule>
    <cfRule type="cellIs" dxfId="1771" priority="40" operator="equal">
      <formula>"Alto"</formula>
    </cfRule>
    <cfRule type="cellIs" dxfId="1770" priority="41" operator="equal">
      <formula>"Moderado"</formula>
    </cfRule>
    <cfRule type="cellIs" dxfId="1769" priority="42" operator="equal">
      <formula>"Bajo"</formula>
    </cfRule>
  </conditionalFormatting>
  <conditionalFormatting sqref="N21">
    <cfRule type="cellIs" dxfId="1768" priority="30" operator="equal">
      <formula>"Extremo"</formula>
    </cfRule>
    <cfRule type="cellIs" dxfId="1767" priority="31" operator="equal">
      <formula>"Alto"</formula>
    </cfRule>
    <cfRule type="cellIs" dxfId="1766" priority="32" operator="equal">
      <formula>"Moderado"</formula>
    </cfRule>
    <cfRule type="cellIs" dxfId="1765" priority="33" operator="equal">
      <formula>"Bajo"</formula>
    </cfRule>
  </conditionalFormatting>
  <conditionalFormatting sqref="Z15:Z22">
    <cfRule type="cellIs" dxfId="1764" priority="10" operator="equal">
      <formula>"Muy Alta"</formula>
    </cfRule>
    <cfRule type="cellIs" dxfId="1763" priority="11" operator="equal">
      <formula>"Alta"</formula>
    </cfRule>
    <cfRule type="cellIs" dxfId="1762" priority="12" operator="equal">
      <formula>"Media"</formula>
    </cfRule>
    <cfRule type="cellIs" dxfId="1761" priority="13" operator="equal">
      <formula>"Baja"</formula>
    </cfRule>
    <cfRule type="cellIs" dxfId="1760" priority="14" operator="equal">
      <formula>"Muy Baja"</formula>
    </cfRule>
  </conditionalFormatting>
  <conditionalFormatting sqref="AB15:AB22">
    <cfRule type="cellIs" dxfId="1759" priority="5" operator="equal">
      <formula>"Catastrófico"</formula>
    </cfRule>
    <cfRule type="cellIs" dxfId="1758" priority="6" operator="equal">
      <formula>"Mayor"</formula>
    </cfRule>
    <cfRule type="cellIs" dxfId="1757" priority="7" operator="equal">
      <formula>"Moderado"</formula>
    </cfRule>
    <cfRule type="cellIs" dxfId="1756" priority="8" operator="equal">
      <formula>"Menor"</formula>
    </cfRule>
    <cfRule type="cellIs" dxfId="1755" priority="9" operator="equal">
      <formula>"Leve"</formula>
    </cfRule>
  </conditionalFormatting>
  <conditionalFormatting sqref="AD15:AD22">
    <cfRule type="cellIs" dxfId="1754" priority="1" operator="equal">
      <formula>"Extremo"</formula>
    </cfRule>
    <cfRule type="cellIs" dxfId="1753" priority="2" operator="equal">
      <formula>"Alto"</formula>
    </cfRule>
    <cfRule type="cellIs" dxfId="1752" priority="3" operator="equal">
      <formula>"Moderado"</formula>
    </cfRule>
    <cfRule type="cellIs" dxfId="1751" priority="4" operator="equal">
      <formula>"Bajo"</formula>
    </cfRule>
  </conditionalFormatting>
  <dataValidations count="2">
    <dataValidation type="list" allowBlank="1" showInputMessage="1" showErrorMessage="1" sqref="B15:B22" xr:uid="{34017DF7-5A1D-4530-867A-FF6FA13462B7}">
      <formula1>$C$207:$C$212</formula1>
    </dataValidation>
    <dataValidation type="list" allowBlank="1" showInputMessage="1" showErrorMessage="1" sqref="F15:F22" xr:uid="{D7170546-AA00-4198-93E0-B368E7026607}">
      <formula1>$E$208:$E$216</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79AD7-1EF8-41D2-980E-70E6130E57A3}">
  <dimension ref="A1:AY127"/>
  <sheetViews>
    <sheetView zoomScale="89" zoomScaleNormal="89" workbookViewId="0">
      <selection activeCell="D5" sqref="D5"/>
    </sheetView>
  </sheetViews>
  <sheetFormatPr baseColWidth="10" defaultRowHeight="14.4" x14ac:dyDescent="0.3"/>
  <cols>
    <col min="5" max="5" width="24" customWidth="1"/>
    <col min="16" max="16" width="26.6640625" customWidth="1"/>
  </cols>
  <sheetData>
    <row r="1" spans="1:51" x14ac:dyDescent="0.3">
      <c r="A1" s="367" t="s">
        <v>1259</v>
      </c>
      <c r="B1" s="368"/>
      <c r="C1" s="369"/>
      <c r="D1" s="376" t="s">
        <v>269</v>
      </c>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8"/>
    </row>
    <row r="2" spans="1:51" x14ac:dyDescent="0.3">
      <c r="A2" s="370"/>
      <c r="B2" s="371"/>
      <c r="C2" s="372"/>
      <c r="D2" s="379"/>
      <c r="E2" s="380"/>
      <c r="F2" s="380"/>
      <c r="G2" s="380"/>
      <c r="H2" s="380"/>
      <c r="I2" s="380"/>
      <c r="J2" s="380"/>
      <c r="K2" s="380"/>
      <c r="L2" s="380"/>
      <c r="M2" s="380"/>
      <c r="N2" s="380"/>
      <c r="O2" s="380"/>
      <c r="P2" s="380"/>
      <c r="Q2" s="380"/>
      <c r="R2" s="380"/>
      <c r="S2" s="380"/>
      <c r="T2" s="380"/>
      <c r="U2" s="380"/>
      <c r="V2" s="380"/>
      <c r="W2" s="380"/>
      <c r="X2" s="380"/>
      <c r="Y2" s="380"/>
      <c r="Z2" s="380"/>
      <c r="AA2" s="380"/>
      <c r="AB2" s="380"/>
      <c r="AC2" s="380"/>
      <c r="AD2" s="380"/>
      <c r="AE2" s="380"/>
      <c r="AF2" s="380"/>
      <c r="AG2" s="380"/>
      <c r="AH2" s="380"/>
      <c r="AI2" s="380"/>
      <c r="AJ2" s="380"/>
      <c r="AK2" s="381"/>
    </row>
    <row r="3" spans="1:51" x14ac:dyDescent="0.3">
      <c r="A3" s="370"/>
      <c r="B3" s="371"/>
      <c r="C3" s="372"/>
      <c r="D3" s="379"/>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1"/>
    </row>
    <row r="4" spans="1:51" ht="15" thickBot="1" x14ac:dyDescent="0.35">
      <c r="A4" s="373"/>
      <c r="B4" s="374"/>
      <c r="C4" s="375"/>
      <c r="D4" s="382"/>
      <c r="E4" s="383"/>
      <c r="F4" s="383"/>
      <c r="G4" s="383"/>
      <c r="H4" s="383"/>
      <c r="I4" s="383"/>
      <c r="J4" s="383"/>
      <c r="K4" s="383"/>
      <c r="L4" s="383"/>
      <c r="M4" s="383"/>
      <c r="N4" s="383"/>
      <c r="O4" s="383"/>
      <c r="P4" s="383"/>
      <c r="Q4" s="383"/>
      <c r="R4" s="383"/>
      <c r="S4" s="383"/>
      <c r="T4" s="383"/>
      <c r="U4" s="383"/>
      <c r="V4" s="383"/>
      <c r="W4" s="383"/>
      <c r="X4" s="383"/>
      <c r="Y4" s="383"/>
      <c r="Z4" s="383"/>
      <c r="AA4" s="383"/>
      <c r="AB4" s="383"/>
      <c r="AC4" s="383"/>
      <c r="AD4" s="383"/>
      <c r="AE4" s="383"/>
      <c r="AF4" s="383"/>
      <c r="AG4" s="383"/>
      <c r="AH4" s="383"/>
      <c r="AI4" s="383"/>
      <c r="AJ4" s="383"/>
      <c r="AK4" s="384"/>
    </row>
    <row r="5" spans="1:51" ht="15" thickBot="1" x14ac:dyDescent="0.35"/>
    <row r="6" spans="1:51" ht="18.600000000000001" thickBot="1" x14ac:dyDescent="0.35">
      <c r="A6" s="385" t="s">
        <v>1267</v>
      </c>
      <c r="B6" s="386"/>
      <c r="C6" s="386"/>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7"/>
      <c r="AV6" s="88" t="s">
        <v>226</v>
      </c>
      <c r="AW6" s="89"/>
      <c r="AX6" s="391" t="s">
        <v>26</v>
      </c>
      <c r="AY6" s="38"/>
    </row>
    <row r="7" spans="1:51" ht="15.6" x14ac:dyDescent="0.3">
      <c r="A7" s="399" t="s">
        <v>0</v>
      </c>
      <c r="B7" s="399"/>
      <c r="C7" s="399"/>
      <c r="D7" s="399" t="s">
        <v>1</v>
      </c>
      <c r="E7" s="399"/>
      <c r="F7" s="399"/>
      <c r="G7" s="399"/>
      <c r="H7" s="399"/>
      <c r="I7" s="399"/>
      <c r="J7" s="399"/>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401" t="s">
        <v>2</v>
      </c>
      <c r="AK7" s="401"/>
      <c r="AV7" s="89" t="s">
        <v>227</v>
      </c>
      <c r="AW7" s="89"/>
      <c r="AX7" s="391"/>
      <c r="AY7" s="38"/>
    </row>
    <row r="8" spans="1:51" x14ac:dyDescent="0.3">
      <c r="A8" s="400"/>
      <c r="B8" s="400"/>
      <c r="C8" s="400"/>
      <c r="D8" s="402" t="s">
        <v>3</v>
      </c>
      <c r="E8" s="403"/>
      <c r="F8" s="403"/>
      <c r="G8" s="403"/>
      <c r="H8" s="403"/>
      <c r="I8" s="403"/>
      <c r="J8" s="403"/>
      <c r="K8" s="403"/>
      <c r="L8" s="403"/>
      <c r="M8" s="403"/>
      <c r="N8" s="403"/>
      <c r="O8" s="403"/>
      <c r="P8" s="403"/>
      <c r="Q8" s="403"/>
      <c r="R8" s="403"/>
      <c r="S8" s="403"/>
      <c r="T8" s="403"/>
      <c r="U8" s="403"/>
      <c r="V8" s="403"/>
      <c r="W8" s="403"/>
      <c r="X8" s="403"/>
      <c r="Y8" s="403"/>
      <c r="Z8" s="403"/>
      <c r="AA8" s="403"/>
      <c r="AB8" s="403"/>
      <c r="AC8" s="403"/>
      <c r="AD8" s="403"/>
      <c r="AE8" s="403"/>
      <c r="AF8" s="403"/>
      <c r="AG8" s="403"/>
      <c r="AH8" s="403"/>
      <c r="AI8" s="404"/>
      <c r="AJ8" s="408" t="s">
        <v>4</v>
      </c>
      <c r="AK8" s="408" t="s">
        <v>5</v>
      </c>
      <c r="AV8" s="89" t="s">
        <v>89</v>
      </c>
      <c r="AW8" s="89"/>
      <c r="AX8" s="89" t="s">
        <v>59</v>
      </c>
      <c r="AY8" s="38"/>
    </row>
    <row r="9" spans="1:51" x14ac:dyDescent="0.3">
      <c r="A9" s="400"/>
      <c r="B9" s="400"/>
      <c r="C9" s="400"/>
      <c r="D9" s="405"/>
      <c r="E9" s="406"/>
      <c r="F9" s="406"/>
      <c r="G9" s="406"/>
      <c r="H9" s="406"/>
      <c r="I9" s="406"/>
      <c r="J9" s="406"/>
      <c r="K9" s="406"/>
      <c r="L9" s="406"/>
      <c r="M9" s="406"/>
      <c r="N9" s="406"/>
      <c r="O9" s="406"/>
      <c r="P9" s="406"/>
      <c r="Q9" s="406"/>
      <c r="R9" s="406"/>
      <c r="S9" s="406"/>
      <c r="T9" s="406"/>
      <c r="U9" s="406"/>
      <c r="V9" s="406"/>
      <c r="W9" s="406"/>
      <c r="X9" s="406"/>
      <c r="Y9" s="406"/>
      <c r="Z9" s="406"/>
      <c r="AA9" s="406"/>
      <c r="AB9" s="406"/>
      <c r="AC9" s="406"/>
      <c r="AD9" s="406"/>
      <c r="AE9" s="406"/>
      <c r="AF9" s="406"/>
      <c r="AG9" s="406"/>
      <c r="AH9" s="406"/>
      <c r="AI9" s="407"/>
      <c r="AJ9" s="409"/>
      <c r="AK9" s="409"/>
      <c r="AV9" s="89" t="s">
        <v>55</v>
      </c>
      <c r="AW9" s="89"/>
      <c r="AX9" s="89" t="s">
        <v>131</v>
      </c>
      <c r="AY9" s="38"/>
    </row>
    <row r="10" spans="1:51" ht="43.5" customHeight="1" x14ac:dyDescent="0.3">
      <c r="A10" s="400"/>
      <c r="B10" s="400"/>
      <c r="C10" s="400"/>
      <c r="D10" s="400" t="s">
        <v>6</v>
      </c>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9" t="s">
        <v>7</v>
      </c>
      <c r="AK10" s="409"/>
      <c r="AV10" s="89" t="s">
        <v>168</v>
      </c>
      <c r="AW10" s="89"/>
      <c r="AX10" s="89" t="s">
        <v>80</v>
      </c>
      <c r="AY10" s="38"/>
    </row>
    <row r="11" spans="1:51" x14ac:dyDescent="0.3">
      <c r="A11" s="40"/>
      <c r="B11" s="41"/>
      <c r="C11" s="40"/>
      <c r="D11" s="40"/>
      <c r="E11" s="2"/>
      <c r="F11" s="4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V11" s="89" t="s">
        <v>228</v>
      </c>
      <c r="AW11" s="89"/>
      <c r="AX11" s="89" t="s">
        <v>229</v>
      </c>
      <c r="AY11" s="38"/>
    </row>
    <row r="12" spans="1:51" ht="23.4" x14ac:dyDescent="0.3">
      <c r="A12" s="397" t="s">
        <v>8</v>
      </c>
      <c r="B12" s="397"/>
      <c r="C12" s="398" t="s">
        <v>134</v>
      </c>
      <c r="D12" s="398"/>
      <c r="E12" s="398"/>
      <c r="F12" s="398"/>
      <c r="G12" s="398"/>
      <c r="H12" s="397" t="s">
        <v>10</v>
      </c>
      <c r="I12" s="397"/>
      <c r="J12" s="398" t="s">
        <v>135</v>
      </c>
      <c r="K12" s="398"/>
      <c r="L12" s="398"/>
      <c r="M12" s="398"/>
      <c r="N12" s="398"/>
      <c r="O12" s="397" t="s">
        <v>12</v>
      </c>
      <c r="P12" s="397"/>
      <c r="Q12" s="413" t="s">
        <v>136</v>
      </c>
      <c r="R12" s="414"/>
      <c r="S12" s="414"/>
      <c r="T12" s="414"/>
      <c r="U12" s="414"/>
      <c r="V12" s="414"/>
      <c r="W12" s="414"/>
      <c r="X12" s="414"/>
      <c r="Y12" s="414"/>
      <c r="Z12" s="414"/>
      <c r="AA12" s="414"/>
      <c r="AB12" s="414"/>
      <c r="AC12" s="414"/>
      <c r="AD12" s="414"/>
      <c r="AE12" s="415"/>
      <c r="AF12" s="4" t="s">
        <v>14</v>
      </c>
      <c r="AG12" s="416" t="s">
        <v>137</v>
      </c>
      <c r="AH12" s="416"/>
      <c r="AI12" s="416"/>
      <c r="AJ12" s="416"/>
      <c r="AK12" s="416"/>
      <c r="AV12" s="89" t="s">
        <v>230</v>
      </c>
      <c r="AW12" s="89"/>
      <c r="AX12" s="89" t="s">
        <v>231</v>
      </c>
      <c r="AY12" s="38"/>
    </row>
    <row r="13" spans="1:51" x14ac:dyDescent="0.3">
      <c r="A13" s="417" t="s">
        <v>16</v>
      </c>
      <c r="B13" s="417"/>
      <c r="C13" s="417"/>
      <c r="D13" s="417"/>
      <c r="E13" s="417"/>
      <c r="F13" s="417"/>
      <c r="G13" s="417"/>
      <c r="H13" s="418" t="s">
        <v>17</v>
      </c>
      <c r="I13" s="418"/>
      <c r="J13" s="418"/>
      <c r="K13" s="418"/>
      <c r="L13" s="418"/>
      <c r="M13" s="418"/>
      <c r="N13" s="418"/>
      <c r="O13" s="419" t="s">
        <v>18</v>
      </c>
      <c r="P13" s="419"/>
      <c r="Q13" s="419"/>
      <c r="R13" s="419"/>
      <c r="S13" s="419"/>
      <c r="T13" s="419"/>
      <c r="U13" s="419"/>
      <c r="V13" s="419"/>
      <c r="W13" s="419"/>
      <c r="X13" s="419"/>
      <c r="Y13" s="420" t="s">
        <v>19</v>
      </c>
      <c r="Z13" s="420"/>
      <c r="AA13" s="420"/>
      <c r="AB13" s="420"/>
      <c r="AC13" s="420"/>
      <c r="AD13" s="420"/>
      <c r="AE13" s="420"/>
      <c r="AF13" s="421" t="s">
        <v>20</v>
      </c>
      <c r="AG13" s="421"/>
      <c r="AH13" s="421"/>
      <c r="AI13" s="421"/>
      <c r="AJ13" s="421"/>
      <c r="AK13" s="421"/>
      <c r="AV13" s="89"/>
      <c r="AW13" s="89"/>
      <c r="AX13" s="89" t="s">
        <v>197</v>
      </c>
      <c r="AY13" s="38"/>
    </row>
    <row r="14" spans="1:51" x14ac:dyDescent="0.3">
      <c r="A14" s="460" t="s">
        <v>21</v>
      </c>
      <c r="B14" s="417" t="s">
        <v>22</v>
      </c>
      <c r="C14" s="411" t="s">
        <v>23</v>
      </c>
      <c r="D14" s="411" t="s">
        <v>24</v>
      </c>
      <c r="E14" s="417" t="s">
        <v>25</v>
      </c>
      <c r="F14" s="411" t="s">
        <v>26</v>
      </c>
      <c r="G14" s="411" t="s">
        <v>27</v>
      </c>
      <c r="H14" s="429" t="s">
        <v>28</v>
      </c>
      <c r="I14" s="418" t="s">
        <v>29</v>
      </c>
      <c r="J14" s="429" t="s">
        <v>30</v>
      </c>
      <c r="K14" s="429" t="s">
        <v>31</v>
      </c>
      <c r="L14" s="429" t="s">
        <v>32</v>
      </c>
      <c r="M14" s="418" t="s">
        <v>29</v>
      </c>
      <c r="N14" s="429" t="s">
        <v>33</v>
      </c>
      <c r="O14" s="431" t="s">
        <v>34</v>
      </c>
      <c r="P14" s="428" t="s">
        <v>35</v>
      </c>
      <c r="Q14" s="433" t="s">
        <v>36</v>
      </c>
      <c r="R14" s="428" t="s">
        <v>37</v>
      </c>
      <c r="S14" s="428" t="s">
        <v>38</v>
      </c>
      <c r="T14" s="428"/>
      <c r="U14" s="428"/>
      <c r="V14" s="428"/>
      <c r="W14" s="428"/>
      <c r="X14" s="428"/>
      <c r="Y14" s="427" t="s">
        <v>39</v>
      </c>
      <c r="Z14" s="427" t="s">
        <v>40</v>
      </c>
      <c r="AA14" s="427" t="s">
        <v>29</v>
      </c>
      <c r="AB14" s="427" t="s">
        <v>41</v>
      </c>
      <c r="AC14" s="427" t="s">
        <v>29</v>
      </c>
      <c r="AD14" s="427" t="s">
        <v>42</v>
      </c>
      <c r="AE14" s="427" t="s">
        <v>43</v>
      </c>
      <c r="AF14" s="445" t="s">
        <v>20</v>
      </c>
      <c r="AG14" s="445" t="s">
        <v>44</v>
      </c>
      <c r="AH14" s="445" t="s">
        <v>45</v>
      </c>
      <c r="AI14" s="445" t="s">
        <v>46</v>
      </c>
      <c r="AJ14" s="445" t="s">
        <v>47</v>
      </c>
      <c r="AK14" s="445" t="s">
        <v>48</v>
      </c>
      <c r="AV14" s="89"/>
      <c r="AW14" s="89"/>
      <c r="AX14" s="89" t="s">
        <v>154</v>
      </c>
      <c r="AY14" s="38"/>
    </row>
    <row r="15" spans="1:51" ht="80.400000000000006" x14ac:dyDescent="0.3">
      <c r="A15" s="460"/>
      <c r="B15" s="461"/>
      <c r="C15" s="412"/>
      <c r="D15" s="412"/>
      <c r="E15" s="461"/>
      <c r="F15" s="412"/>
      <c r="G15" s="411"/>
      <c r="H15" s="430"/>
      <c r="I15" s="462"/>
      <c r="J15" s="430"/>
      <c r="K15" s="430"/>
      <c r="L15" s="462"/>
      <c r="M15" s="462"/>
      <c r="N15" s="430"/>
      <c r="O15" s="432"/>
      <c r="P15" s="428"/>
      <c r="Q15" s="434"/>
      <c r="R15" s="428"/>
      <c r="S15" s="43" t="s">
        <v>49</v>
      </c>
      <c r="T15" s="43" t="s">
        <v>50</v>
      </c>
      <c r="U15" s="43" t="s">
        <v>51</v>
      </c>
      <c r="V15" s="43" t="s">
        <v>52</v>
      </c>
      <c r="W15" s="43" t="s">
        <v>53</v>
      </c>
      <c r="X15" s="43" t="s">
        <v>54</v>
      </c>
      <c r="Y15" s="427"/>
      <c r="Z15" s="427"/>
      <c r="AA15" s="427"/>
      <c r="AB15" s="427"/>
      <c r="AC15" s="427"/>
      <c r="AD15" s="427"/>
      <c r="AE15" s="427"/>
      <c r="AF15" s="445"/>
      <c r="AG15" s="445"/>
      <c r="AH15" s="445"/>
      <c r="AI15" s="445"/>
      <c r="AJ15" s="445"/>
      <c r="AK15" s="445"/>
      <c r="AV15" s="89"/>
      <c r="AW15" s="89"/>
      <c r="AX15" s="89" t="s">
        <v>232</v>
      </c>
      <c r="AY15" s="38"/>
    </row>
    <row r="16" spans="1:51" ht="83.4" thickBot="1" x14ac:dyDescent="0.35">
      <c r="A16" s="422">
        <v>1</v>
      </c>
      <c r="B16" s="423" t="s">
        <v>89</v>
      </c>
      <c r="C16" s="423" t="s">
        <v>261</v>
      </c>
      <c r="D16" s="423" t="s">
        <v>262</v>
      </c>
      <c r="E16" s="424" t="s">
        <v>263</v>
      </c>
      <c r="F16" s="423" t="s">
        <v>131</v>
      </c>
      <c r="G16" s="436">
        <v>500</v>
      </c>
      <c r="H16" s="426" t="str">
        <f>IF(G16&lt;=0,"",IF(G16&lt;=2,"Muy Baja",IF(G16&lt;=24,"Baja",IF(G16&lt;=500,"Media",IF(G16&lt;=5000,"Alta","Muy Alta")))))</f>
        <v>Media</v>
      </c>
      <c r="I16" s="437">
        <f>IF(H16="","",IF(H16="Muy Baja",0.2,IF(H16="Baja",0.4,IF(H16="Media",0.6,IF(H16="Alta",0.8,IF(H16="Muy Alta",1,))))))</f>
        <v>0.6</v>
      </c>
      <c r="J16" s="438" t="s">
        <v>60</v>
      </c>
      <c r="K16" s="437" t="str">
        <f>IF(NOT(ISERROR(MATCH(J16,'[3]Tabla Impacto'!$B$221:$B$223,0))),'[3]Tabla Impacto'!$F$223&amp;"Por favor no seleccionar los criterios de impacto(Afectación Económica o presupuestal y Pérdida Reputacional)",J16)</f>
        <v xml:space="preserve">     El riesgo afecta la imagen de alguna área de la organización</v>
      </c>
      <c r="L16" s="426" t="str">
        <f>IF(OR(K16='[3]Tabla Impacto'!$C$11,K16='[3]Tabla Impacto'!$D$11),"Leve",IF(OR(K16='[3]Tabla Impacto'!$C$12,K16='[3]Tabla Impacto'!$D$12),"Menor",IF(OR(K16='[3]Tabla Impacto'!$C$13,K16='[3]Tabla Impacto'!$D$13),"Moderado",IF(OR(K16='[3]Tabla Impacto'!$C$14,K16='[3]Tabla Impacto'!$D$14),"Mayor",IF(OR(K16='[3]Tabla Impacto'!$C$15,K16='[3]Tabla Impacto'!$D$15),"Catastrófico","")))))</f>
        <v>Leve</v>
      </c>
      <c r="M16" s="437">
        <f>IF(L16="","",IF(L16="Leve",0.2,IF(L16="Menor",0.4,IF(L16="Moderado",0.6,IF(L16="Mayor",0.8,IF(L16="Catastrófico",1,))))))</f>
        <v>0.2</v>
      </c>
      <c r="N16" s="455"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11">
        <v>1</v>
      </c>
      <c r="P16" s="24" t="s">
        <v>264</v>
      </c>
      <c r="Q16" s="24" t="s">
        <v>265</v>
      </c>
      <c r="R16" s="14" t="str">
        <f t="shared" ref="R16:R17" si="0">IF(OR(S16="Preventivo",S16="Detectivo"),"Probabilidad",IF(S16="Correctivo","Impacto",""))</f>
        <v>Probabilidad</v>
      </c>
      <c r="S16" s="15" t="s">
        <v>206</v>
      </c>
      <c r="T16" s="15" t="s">
        <v>64</v>
      </c>
      <c r="U16" s="16" t="str">
        <f>IF(AND(S16="Preventivo",T16="Automático"),"50%",IF(AND(S16="Preventivo",T16="Manual"),"40%",IF(AND(S16="Detectivo",T16="Automático"),"40%",IF(AND(S16="Detectivo",T16="Manual"),"30%",IF(AND(S16="Correctivo",T16="Automático"),"35%",IF(AND(S16="Correctivo",T16="Manual"),"25%",""))))))</f>
        <v>30%</v>
      </c>
      <c r="V16" s="15" t="s">
        <v>95</v>
      </c>
      <c r="W16" s="15" t="s">
        <v>167</v>
      </c>
      <c r="X16" s="15" t="s">
        <v>266</v>
      </c>
      <c r="Y16" s="17">
        <f>IFERROR(IF(R16="Probabilidad",(I16-(+I16*U16)),IF(R16="Impacto",I16,"")),"")</f>
        <v>0.42</v>
      </c>
      <c r="Z16" s="18" t="str">
        <f>IFERROR(IF(Y16="","",IF(Y16&lt;=0.2,"Muy Baja",IF(Y16&lt;=0.4,"Baja",IF(Y16&lt;=0.6,"Media",IF(Y16&lt;=0.8,"Alta","Muy Alta"))))),"")</f>
        <v>Media</v>
      </c>
      <c r="AA16" s="16">
        <f>+Y16</f>
        <v>0.42</v>
      </c>
      <c r="AB16" s="18" t="str">
        <f>IFERROR(IF(AC16="","",IF(AC16&lt;=0.2,"Leve",IF(AC16&lt;=0.4,"Menor",IF(AC16&lt;=0.6,"Moderado",IF(AC16&lt;=0.8,"Mayor","Catastrófico"))))),"")</f>
        <v>Leve</v>
      </c>
      <c r="AC16" s="16">
        <f>IFERROR(IF(R16="Impacto",(M16-(+M16*U16)),IF(R16="Probabilidad",M16,"")),"")</f>
        <v>0.2</v>
      </c>
      <c r="AD16" s="19" t="str">
        <f>IFERROR(IF(OR(AND(Z16="Muy Baja",AB16="Leve"),AND(Z16="Muy Baja",AB16="Menor"),AND(Z16="Baja",AB16="Leve")),"Bajo",IF(OR(AND(Z16="Muy baja",AB16="Moderado"),AND(Z16="Baja",AB16="Menor"),AND(Z16="Baja",AB16="Moderado"),AND(Z16="Media",AB16="Leve"),AND(Z16="Media",AB16="Menor"),AND(Z16="Media",AB16="Moderado"),AND(Z16="Alta",AB16="Leve"),AND(Z16="Alta",AB16="Menor")),"Moderado",IF(OR(AND(Z16="Muy Baja",AB16="Mayor"),AND(Z16="Baja",AB16="Mayor"),AND(Z16="Media",AB16="Mayor"),AND(Z16="Alta",AB16="Moderado"),AND(Z16="Alta",AB16="Mayor"),AND(Z16="Muy Alta",AB16="Leve"),AND(Z16="Muy Alta",AB16="Menor"),AND(Z16="Muy Alta",AB16="Moderado"),AND(Z16="Muy Alta",AB16="Mayor")),"Alto",IF(OR(AND(Z16="Muy Baja",AB16="Catastrófico"),AND(Z16="Baja",AB16="Catastrófico"),AND(Z16="Media",AB16="Catastrófico"),AND(Z16="Alta",AB16="Catastrófico"),AND(Z16="Muy Alta",AB16="Catastrófico")),"Extremo","")))),"")</f>
        <v>Moderado</v>
      </c>
      <c r="AE16" s="15" t="s">
        <v>149</v>
      </c>
      <c r="AF16" s="447"/>
      <c r="AG16" s="447"/>
      <c r="AH16" s="449"/>
      <c r="AI16" s="449"/>
      <c r="AJ16" s="449"/>
      <c r="AK16" s="435"/>
      <c r="AV16" s="89"/>
      <c r="AW16" s="89"/>
      <c r="AX16" s="90" t="s">
        <v>233</v>
      </c>
      <c r="AY16" s="38"/>
    </row>
    <row r="17" spans="1:51" ht="97.2" thickBot="1" x14ac:dyDescent="0.35">
      <c r="A17" s="422"/>
      <c r="B17" s="423"/>
      <c r="C17" s="423"/>
      <c r="D17" s="423"/>
      <c r="E17" s="424"/>
      <c r="F17" s="423"/>
      <c r="G17" s="425"/>
      <c r="H17" s="426"/>
      <c r="I17" s="437"/>
      <c r="J17" s="438"/>
      <c r="K17" s="437">
        <f>IF(NOT(ISERROR(MATCH(J17,_xlfn.ANCHORARRAY(#REF!),0))),#REF!&amp;"Por favor no seleccionar los criterios de impacto",J17)</f>
        <v>0</v>
      </c>
      <c r="L17" s="426"/>
      <c r="M17" s="437"/>
      <c r="N17" s="455"/>
      <c r="O17" s="11">
        <v>2</v>
      </c>
      <c r="P17" s="24" t="s">
        <v>267</v>
      </c>
      <c r="Q17" s="24" t="s">
        <v>268</v>
      </c>
      <c r="R17" s="14" t="str">
        <f t="shared" si="0"/>
        <v>Probabilidad</v>
      </c>
      <c r="S17" s="15" t="s">
        <v>206</v>
      </c>
      <c r="T17" s="15" t="s">
        <v>64</v>
      </c>
      <c r="U17" s="16" t="str">
        <f t="shared" ref="U17" si="1">IF(AND(S17="Preventivo",T17="Automático"),"50%",IF(AND(S17="Preventivo",T17="Manual"),"40%",IF(AND(S17="Detectivo",T17="Automático"),"40%",IF(AND(S17="Detectivo",T17="Manual"),"30%",IF(AND(S17="Correctivo",T17="Automático"),"35%",IF(AND(S17="Correctivo",T17="Manual"),"25%",""))))))</f>
        <v>30%</v>
      </c>
      <c r="V17" s="15" t="s">
        <v>95</v>
      </c>
      <c r="W17" s="15" t="s">
        <v>167</v>
      </c>
      <c r="X17" s="15" t="s">
        <v>266</v>
      </c>
      <c r="Y17" s="17">
        <f>IFERROR(IF(AND(R16="Probabilidad",R17="Probabilidad"),(AA16-(+AA16*U17)),IF(R17="Probabilidad",(I16-(+I16*U17)),IF(R17="Impacto",AA16,""))),"")</f>
        <v>0.29399999999999998</v>
      </c>
      <c r="Z17" s="18" t="str">
        <f t="shared" ref="Z17" si="2">IFERROR(IF(Y17="","",IF(Y17&lt;=0.2,"Muy Baja",IF(Y17&lt;=0.4,"Baja",IF(Y17&lt;=0.6,"Media",IF(Y17&lt;=0.8,"Alta","Muy Alta"))))),"")</f>
        <v>Baja</v>
      </c>
      <c r="AA17" s="16">
        <f t="shared" ref="AA17" si="3">+Y17</f>
        <v>0.29399999999999998</v>
      </c>
      <c r="AB17" s="18" t="str">
        <f t="shared" ref="AB17" si="4">IFERROR(IF(AC17="","",IF(AC17&lt;=0.2,"Leve",IF(AC17&lt;=0.4,"Menor",IF(AC17&lt;=0.6,"Moderado",IF(AC17&lt;=0.8,"Mayor","Catastrófico"))))),"")</f>
        <v>Catastrófico</v>
      </c>
      <c r="AC17" s="16" t="str">
        <f>IFERROR(IF(AND(R16="Impacto",R17="Impacto"),(AC14-(+AC14*U17)),IF(R17="Impacto",($M$31-(+$M$31*U17)),IF(R17="Probabilidad",AC14,""))),"")</f>
        <v>%</v>
      </c>
      <c r="AD17" s="19" t="str">
        <f t="shared" ref="AD17" si="5">IFERROR(IF(OR(AND(Z17="Muy Baja",AB17="Leve"),AND(Z17="Muy Baja",AB17="Menor"),AND(Z17="Baja",AB17="Leve")),"Bajo",IF(OR(AND(Z17="Muy baja",AB17="Moderado"),AND(Z17="Baja",AB17="Menor"),AND(Z17="Baja",AB17="Moderado"),AND(Z17="Media",AB17="Leve"),AND(Z17="Media",AB17="Menor"),AND(Z17="Media",AB17="Moderado"),AND(Z17="Alta",AB17="Leve"),AND(Z17="Alta",AB17="Menor")),"Moderado",IF(OR(AND(Z17="Muy Baja",AB17="Mayor"),AND(Z17="Baja",AB17="Mayor"),AND(Z17="Media",AB17="Mayor"),AND(Z17="Alta",AB17="Moderado"),AND(Z17="Alta",AB17="Mayor"),AND(Z17="Muy Alta",AB17="Leve"),AND(Z17="Muy Alta",AB17="Menor"),AND(Z17="Muy Alta",AB17="Moderado"),AND(Z17="Muy Alta",AB17="Mayor")),"Alto",IF(OR(AND(Z17="Muy Baja",AB17="Catastrófico"),AND(Z17="Baja",AB17="Catastrófico"),AND(Z17="Media",AB17="Catastrófico"),AND(Z17="Alta",AB17="Catastrófico"),AND(Z17="Muy Alta",AB17="Catastrófico")),"Extremo","")))),"")</f>
        <v>Extremo</v>
      </c>
      <c r="AE17" s="15" t="s">
        <v>149</v>
      </c>
      <c r="AF17" s="448"/>
      <c r="AG17" s="448"/>
      <c r="AH17" s="450"/>
      <c r="AI17" s="450"/>
      <c r="AJ17" s="450"/>
      <c r="AK17" s="436"/>
      <c r="AV17" s="37"/>
      <c r="AW17" s="37"/>
      <c r="AX17" s="91" t="s">
        <v>234</v>
      </c>
      <c r="AY17" s="38"/>
    </row>
    <row r="18" spans="1:51" x14ac:dyDescent="0.3">
      <c r="B18" s="39" t="s">
        <v>133</v>
      </c>
    </row>
    <row r="19" spans="1:51" ht="15" thickBot="1" x14ac:dyDescent="0.35"/>
    <row r="20" spans="1:51" ht="18.600000000000001" thickBot="1" x14ac:dyDescent="0.4">
      <c r="A20" s="523" t="s">
        <v>1266</v>
      </c>
      <c r="B20" s="524"/>
      <c r="C20" s="524"/>
      <c r="D20" s="524"/>
      <c r="E20" s="524"/>
      <c r="F20" s="524"/>
      <c r="G20" s="524"/>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524"/>
      <c r="AG20" s="524"/>
      <c r="AH20" s="524"/>
      <c r="AI20" s="524"/>
      <c r="AJ20" s="524"/>
      <c r="AK20" s="525"/>
    </row>
    <row r="21" spans="1:51" ht="15.6" x14ac:dyDescent="0.3">
      <c r="A21" s="399" t="s">
        <v>0</v>
      </c>
      <c r="B21" s="399"/>
      <c r="C21" s="399"/>
      <c r="D21" s="399" t="s">
        <v>1</v>
      </c>
      <c r="E21" s="399"/>
      <c r="F21" s="399"/>
      <c r="G21" s="399"/>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399"/>
      <c r="AG21" s="399"/>
      <c r="AH21" s="399"/>
      <c r="AI21" s="399"/>
      <c r="AJ21" s="401" t="s">
        <v>2</v>
      </c>
      <c r="AK21" s="401"/>
    </row>
    <row r="22" spans="1:51" x14ac:dyDescent="0.3">
      <c r="A22" s="400"/>
      <c r="B22" s="400"/>
      <c r="C22" s="400"/>
      <c r="D22" s="402" t="s">
        <v>3</v>
      </c>
      <c r="E22" s="403"/>
      <c r="F22" s="403"/>
      <c r="G22" s="403"/>
      <c r="H22" s="403"/>
      <c r="I22" s="403"/>
      <c r="J22" s="403"/>
      <c r="K22" s="403"/>
      <c r="L22" s="403"/>
      <c r="M22" s="403"/>
      <c r="N22" s="403"/>
      <c r="O22" s="403"/>
      <c r="P22" s="403"/>
      <c r="Q22" s="403"/>
      <c r="R22" s="403"/>
      <c r="S22" s="403"/>
      <c r="T22" s="403"/>
      <c r="U22" s="403"/>
      <c r="V22" s="403"/>
      <c r="W22" s="403"/>
      <c r="X22" s="403"/>
      <c r="Y22" s="403"/>
      <c r="Z22" s="403"/>
      <c r="AA22" s="403"/>
      <c r="AB22" s="403"/>
      <c r="AC22" s="403"/>
      <c r="AD22" s="403"/>
      <c r="AE22" s="403"/>
      <c r="AF22" s="403"/>
      <c r="AG22" s="403"/>
      <c r="AH22" s="403"/>
      <c r="AI22" s="404"/>
      <c r="AJ22" s="408" t="s">
        <v>4</v>
      </c>
      <c r="AK22" s="408" t="s">
        <v>5</v>
      </c>
    </row>
    <row r="23" spans="1:51" x14ac:dyDescent="0.3">
      <c r="A23" s="400"/>
      <c r="B23" s="400"/>
      <c r="C23" s="400"/>
      <c r="D23" s="405"/>
      <c r="E23" s="406"/>
      <c r="F23" s="406"/>
      <c r="G23" s="406"/>
      <c r="H23" s="406"/>
      <c r="I23" s="406"/>
      <c r="J23" s="406"/>
      <c r="K23" s="406"/>
      <c r="L23" s="406"/>
      <c r="M23" s="406"/>
      <c r="N23" s="406"/>
      <c r="O23" s="406"/>
      <c r="P23" s="406"/>
      <c r="Q23" s="406"/>
      <c r="R23" s="406"/>
      <c r="S23" s="406"/>
      <c r="T23" s="406"/>
      <c r="U23" s="406"/>
      <c r="V23" s="406"/>
      <c r="W23" s="406"/>
      <c r="X23" s="406"/>
      <c r="Y23" s="406"/>
      <c r="Z23" s="406"/>
      <c r="AA23" s="406"/>
      <c r="AB23" s="406"/>
      <c r="AC23" s="406"/>
      <c r="AD23" s="406"/>
      <c r="AE23" s="406"/>
      <c r="AF23" s="406"/>
      <c r="AG23" s="406"/>
      <c r="AH23" s="406"/>
      <c r="AI23" s="407"/>
      <c r="AJ23" s="409"/>
      <c r="AK23" s="409"/>
    </row>
    <row r="24" spans="1:51" ht="38.25" customHeight="1" x14ac:dyDescent="0.3">
      <c r="A24" s="400"/>
      <c r="B24" s="400"/>
      <c r="C24" s="400"/>
      <c r="D24" s="400" t="s">
        <v>6</v>
      </c>
      <c r="E24" s="400"/>
      <c r="F24" s="400"/>
      <c r="G24" s="400"/>
      <c r="H24" s="400"/>
      <c r="I24" s="400"/>
      <c r="J24" s="400"/>
      <c r="K24" s="400"/>
      <c r="L24" s="400"/>
      <c r="M24" s="400"/>
      <c r="N24" s="400"/>
      <c r="O24" s="400"/>
      <c r="P24" s="400"/>
      <c r="Q24" s="400"/>
      <c r="R24" s="400"/>
      <c r="S24" s="400"/>
      <c r="T24" s="400"/>
      <c r="U24" s="400"/>
      <c r="V24" s="400"/>
      <c r="W24" s="400"/>
      <c r="X24" s="400"/>
      <c r="Y24" s="400"/>
      <c r="Z24" s="400"/>
      <c r="AA24" s="400"/>
      <c r="AB24" s="400"/>
      <c r="AC24" s="400"/>
      <c r="AD24" s="400"/>
      <c r="AE24" s="400"/>
      <c r="AF24" s="400"/>
      <c r="AG24" s="400"/>
      <c r="AH24" s="400"/>
      <c r="AI24" s="400"/>
      <c r="AJ24" s="409" t="s">
        <v>7</v>
      </c>
      <c r="AK24" s="409"/>
    </row>
    <row r="25" spans="1:51" x14ac:dyDescent="0.3">
      <c r="A25" s="40"/>
      <c r="B25" s="41"/>
      <c r="C25" s="40"/>
      <c r="D25" s="40"/>
      <c r="E25" s="2"/>
      <c r="F25" s="4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row>
    <row r="26" spans="1:51" ht="23.4" x14ac:dyDescent="0.3">
      <c r="A26" s="397" t="s">
        <v>8</v>
      </c>
      <c r="B26" s="397"/>
      <c r="C26" s="398" t="s">
        <v>235</v>
      </c>
      <c r="D26" s="398"/>
      <c r="E26" s="398"/>
      <c r="F26" s="398"/>
      <c r="G26" s="398"/>
      <c r="H26" s="397" t="s">
        <v>10</v>
      </c>
      <c r="I26" s="397"/>
      <c r="J26" s="398" t="s">
        <v>236</v>
      </c>
      <c r="K26" s="398"/>
      <c r="L26" s="398"/>
      <c r="M26" s="398"/>
      <c r="N26" s="398"/>
      <c r="O26" s="397" t="s">
        <v>12</v>
      </c>
      <c r="P26" s="397"/>
      <c r="Q26" s="527" t="s">
        <v>237</v>
      </c>
      <c r="R26" s="528"/>
      <c r="S26" s="528"/>
      <c r="T26" s="528"/>
      <c r="U26" s="528"/>
      <c r="V26" s="528"/>
      <c r="W26" s="528"/>
      <c r="X26" s="528"/>
      <c r="Y26" s="528"/>
      <c r="Z26" s="528"/>
      <c r="AA26" s="528"/>
      <c r="AB26" s="528"/>
      <c r="AC26" s="528"/>
      <c r="AD26" s="528"/>
      <c r="AE26" s="529"/>
      <c r="AF26" s="4" t="s">
        <v>14</v>
      </c>
      <c r="AG26" s="530" t="s">
        <v>238</v>
      </c>
      <c r="AH26" s="530"/>
      <c r="AI26" s="530"/>
      <c r="AJ26" s="530"/>
      <c r="AK26" s="530"/>
      <c r="AL26" s="2"/>
      <c r="AM26" s="2"/>
    </row>
    <row r="27" spans="1:51" x14ac:dyDescent="0.3">
      <c r="A27" s="417" t="s">
        <v>16</v>
      </c>
      <c r="B27" s="417"/>
      <c r="C27" s="417"/>
      <c r="D27" s="417"/>
      <c r="E27" s="417"/>
      <c r="F27" s="417"/>
      <c r="G27" s="417"/>
      <c r="H27" s="418" t="s">
        <v>17</v>
      </c>
      <c r="I27" s="418"/>
      <c r="J27" s="418"/>
      <c r="K27" s="418"/>
      <c r="L27" s="418"/>
      <c r="M27" s="418"/>
      <c r="N27" s="418"/>
      <c r="O27" s="419" t="s">
        <v>18</v>
      </c>
      <c r="P27" s="419"/>
      <c r="Q27" s="419"/>
      <c r="R27" s="419"/>
      <c r="S27" s="419"/>
      <c r="T27" s="419"/>
      <c r="U27" s="419"/>
      <c r="V27" s="419"/>
      <c r="W27" s="419"/>
      <c r="X27" s="419"/>
      <c r="Y27" s="420" t="s">
        <v>19</v>
      </c>
      <c r="Z27" s="420"/>
      <c r="AA27" s="420"/>
      <c r="AB27" s="420"/>
      <c r="AC27" s="420"/>
      <c r="AD27" s="420"/>
      <c r="AE27" s="420"/>
      <c r="AF27" s="421" t="s">
        <v>20</v>
      </c>
      <c r="AG27" s="421"/>
      <c r="AH27" s="421"/>
      <c r="AI27" s="421"/>
      <c r="AJ27" s="421"/>
      <c r="AK27" s="421"/>
      <c r="AL27" s="2"/>
      <c r="AM27" s="2"/>
    </row>
    <row r="28" spans="1:51" x14ac:dyDescent="0.3">
      <c r="A28" s="460" t="s">
        <v>21</v>
      </c>
      <c r="B28" s="417" t="s">
        <v>22</v>
      </c>
      <c r="C28" s="411" t="s">
        <v>23</v>
      </c>
      <c r="D28" s="411" t="s">
        <v>24</v>
      </c>
      <c r="E28" s="417" t="s">
        <v>25</v>
      </c>
      <c r="F28" s="411" t="s">
        <v>26</v>
      </c>
      <c r="G28" s="411" t="s">
        <v>27</v>
      </c>
      <c r="H28" s="429" t="s">
        <v>28</v>
      </c>
      <c r="I28" s="418" t="s">
        <v>29</v>
      </c>
      <c r="J28" s="429" t="s">
        <v>30</v>
      </c>
      <c r="K28" s="429" t="s">
        <v>31</v>
      </c>
      <c r="L28" s="429" t="s">
        <v>32</v>
      </c>
      <c r="M28" s="418" t="s">
        <v>29</v>
      </c>
      <c r="N28" s="429" t="s">
        <v>33</v>
      </c>
      <c r="O28" s="431" t="s">
        <v>34</v>
      </c>
      <c r="P28" s="428" t="s">
        <v>35</v>
      </c>
      <c r="Q28" s="433" t="s">
        <v>36</v>
      </c>
      <c r="R28" s="428" t="s">
        <v>37</v>
      </c>
      <c r="S28" s="428" t="s">
        <v>38</v>
      </c>
      <c r="T28" s="428"/>
      <c r="U28" s="428"/>
      <c r="V28" s="428"/>
      <c r="W28" s="428"/>
      <c r="X28" s="428"/>
      <c r="Y28" s="427" t="s">
        <v>39</v>
      </c>
      <c r="Z28" s="427" t="s">
        <v>40</v>
      </c>
      <c r="AA28" s="427" t="s">
        <v>29</v>
      </c>
      <c r="AB28" s="427" t="s">
        <v>41</v>
      </c>
      <c r="AC28" s="427" t="s">
        <v>29</v>
      </c>
      <c r="AD28" s="427" t="s">
        <v>42</v>
      </c>
      <c r="AE28" s="427" t="s">
        <v>43</v>
      </c>
      <c r="AF28" s="445" t="s">
        <v>20</v>
      </c>
      <c r="AG28" s="445" t="s">
        <v>44</v>
      </c>
      <c r="AH28" s="445" t="s">
        <v>45</v>
      </c>
      <c r="AI28" s="445" t="s">
        <v>46</v>
      </c>
      <c r="AJ28" s="445" t="s">
        <v>47</v>
      </c>
      <c r="AK28" s="445" t="s">
        <v>48</v>
      </c>
      <c r="AL28" s="2"/>
      <c r="AM28" s="2"/>
    </row>
    <row r="29" spans="1:51" ht="80.400000000000006" thickBot="1" x14ac:dyDescent="0.35">
      <c r="A29" s="460"/>
      <c r="B29" s="461"/>
      <c r="C29" s="412"/>
      <c r="D29" s="412"/>
      <c r="E29" s="461"/>
      <c r="F29" s="412"/>
      <c r="G29" s="412"/>
      <c r="H29" s="430"/>
      <c r="I29" s="462"/>
      <c r="J29" s="430"/>
      <c r="K29" s="430"/>
      <c r="L29" s="462"/>
      <c r="M29" s="462"/>
      <c r="N29" s="430"/>
      <c r="O29" s="432"/>
      <c r="P29" s="428"/>
      <c r="Q29" s="434"/>
      <c r="R29" s="428"/>
      <c r="S29" s="43" t="s">
        <v>49</v>
      </c>
      <c r="T29" s="43" t="s">
        <v>50</v>
      </c>
      <c r="U29" s="43" t="s">
        <v>51</v>
      </c>
      <c r="V29" s="43" t="s">
        <v>52</v>
      </c>
      <c r="W29" s="43" t="s">
        <v>53</v>
      </c>
      <c r="X29" s="43" t="s">
        <v>54</v>
      </c>
      <c r="Y29" s="427"/>
      <c r="Z29" s="427"/>
      <c r="AA29" s="427"/>
      <c r="AB29" s="427"/>
      <c r="AC29" s="427"/>
      <c r="AD29" s="427"/>
      <c r="AE29" s="427"/>
      <c r="AF29" s="445"/>
      <c r="AG29" s="445"/>
      <c r="AH29" s="445"/>
      <c r="AI29" s="445"/>
      <c r="AJ29" s="445"/>
      <c r="AK29" s="445"/>
      <c r="AL29" s="95"/>
      <c r="AM29" s="95"/>
    </row>
    <row r="30" spans="1:51" ht="110.4" x14ac:dyDescent="0.3">
      <c r="A30" s="422">
        <v>1</v>
      </c>
      <c r="B30" s="423" t="s">
        <v>89</v>
      </c>
      <c r="C30" s="463" t="s">
        <v>239</v>
      </c>
      <c r="D30" s="463" t="s">
        <v>240</v>
      </c>
      <c r="E30" s="464" t="s">
        <v>241</v>
      </c>
      <c r="F30" s="423" t="s">
        <v>80</v>
      </c>
      <c r="G30" s="425">
        <v>72</v>
      </c>
      <c r="H30" s="426" t="str">
        <f>IF(G30&lt;=0,"",IF(G30&lt;=2,"Muy Baja",IF(G30&lt;=24,"Baja",IF(G30&lt;=500,"Media",IF(G30&lt;=5000,"Alta","Muy Alta")))))</f>
        <v>Media</v>
      </c>
      <c r="I30" s="437">
        <f>IF(H30="","",IF(H30="Muy Baja",0.2,IF(H30="Baja",0.4,IF(H30="Media",0.6,IF(H30="Alta",0.8,IF(H30="Muy Alta",1,))))))</f>
        <v>0.6</v>
      </c>
      <c r="J30" s="438" t="s">
        <v>60</v>
      </c>
      <c r="K30" s="437" t="str">
        <f>IF(NOT(ISERROR(MATCH(J30,'[4]Tabla Impacto'!$B$221:$B$223,0))),'[4]Tabla Impacto'!$F$223&amp;"Por favor no seleccionar los criterios de impacto(Afectación Económica o presupuestal y Pérdida Reputacional)",J30)</f>
        <v xml:space="preserve">     El riesgo afecta la imagen de alguna área de la organización</v>
      </c>
      <c r="L30" s="439" t="str">
        <f>IF(OR(K30='[4]Tabla Impacto'!$C$11,K30='[4]Tabla Impacto'!$D$11),"Leve",IF(OR(K30='[4]Tabla Impacto'!$C$12,K30='[4]Tabla Impacto'!$D$12),"Menor",IF(OR(K30='[4]Tabla Impacto'!$C$13,K30='[4]Tabla Impacto'!$D$13),"Moderado",IF(OR(K30='[4]Tabla Impacto'!$C$14,K30='[4]Tabla Impacto'!$D$14),"Mayor",IF(OR(K30='[4]Tabla Impacto'!$C$15,K30='[4]Tabla Impacto'!$D$15),"Catastrófico","")))))</f>
        <v>Leve</v>
      </c>
      <c r="M30" s="441">
        <f>IF(L30="","",IF(L30="Leve",0.2,IF(L30="Menor",0.4,IF(L30="Moderado",0.6,IF(L30="Mayor",0.8,IF(L30="Catastrófico",1,))))))</f>
        <v>0.2</v>
      </c>
      <c r="N30" s="443" t="str">
        <f>IF(OR(AND(H30="Muy Baja",L30="Leve"),AND(H30="Muy Baja",L30="Menor"),AND(H30="Baja",L30="Leve")),"Bajo",IF(OR(AND(H30="Muy baja",L30="Moderado"),AND(H30="Baja",L30="Menor"),AND(H30="Baja",L30="Moderado"),AND(H30="Media",L30="Leve"),AND(H30="Media",L30="Menor"),AND(H30="Media",L30="Moderado"),AND(H30="Alta",L30="Leve"),AND(H30="Alta",L30="Menor")),"Moderado",IF(OR(AND(H30="Muy Baja",L30="Mayor"),AND(H30="Baja",L30="Mayor"),AND(H30="Media",L30="Mayor"),AND(H30="Alta",L30="Moderado"),AND(H30="Alta",L30="Mayor"),AND(H30="Muy Alta",L30="Leve"),AND(H30="Muy Alta",L30="Menor"),AND(H30="Muy Alta",L30="Moderado"),AND(H30="Muy Alta",L30="Mayor")),"Alto",IF(OR(AND(H30="Muy Baja",L30="Catastrófico"),AND(H30="Baja",L30="Catastrófico"),AND(H30="Media",L30="Catastrófico"),AND(H30="Alta",L30="Catastrófico"),AND(H30="Muy Alta",L30="Catastrófico")),"Extremo",""))))</f>
        <v>Moderado</v>
      </c>
      <c r="O30" s="11">
        <v>1</v>
      </c>
      <c r="P30" s="12" t="s">
        <v>242</v>
      </c>
      <c r="Q30" s="13" t="s">
        <v>243</v>
      </c>
      <c r="R30" s="14" t="str">
        <f t="shared" ref="R30:R37" si="6">IF(OR(S30="Preventivo",S30="Detectivo"),"Probabilidad",IF(S30="Correctivo","Impacto",""))</f>
        <v>Probabilidad</v>
      </c>
      <c r="S30" s="15" t="s">
        <v>63</v>
      </c>
      <c r="T30" s="15" t="s">
        <v>64</v>
      </c>
      <c r="U30" s="16" t="str">
        <f>IF(AND(S30="Preventivo",T30="Automático"),"50%",IF(AND(S30="Preventivo",T30="Manual"),"40%",IF(AND(S30="Detectivo",T30="Automático"),"40%",IF(AND(S30="Detectivo",T30="Manual"),"30%",IF(AND(S30="Correctivo",T30="Automático"),"35%",IF(AND(S30="Correctivo",T30="Manual"),"25%",""))))))</f>
        <v>40%</v>
      </c>
      <c r="V30" s="15" t="s">
        <v>65</v>
      </c>
      <c r="W30" s="15" t="s">
        <v>66</v>
      </c>
      <c r="X30" s="15" t="s">
        <v>67</v>
      </c>
      <c r="Y30" s="17">
        <f>IFERROR(IF(R30="Probabilidad",(I30-(+I30*U30)),IF(R30="Impacto",I30,"")),"")</f>
        <v>0.36</v>
      </c>
      <c r="Z30" s="18" t="str">
        <f>IFERROR(IF(Y30="","",IF(Y30&lt;=0.2,"Muy Baja",IF(Y30&lt;=0.4,"Baja",IF(Y30&lt;=0.6,"Media",IF(Y30&lt;=0.8,"Alta","Muy Alta"))))),"")</f>
        <v>Baja</v>
      </c>
      <c r="AA30" s="16">
        <f>+Y30</f>
        <v>0.36</v>
      </c>
      <c r="AB30" s="18" t="str">
        <f>IFERROR(IF(AC30="","",IF(AC30&lt;=0.2,"Leve",IF(AC30&lt;=0.4,"Menor",IF(AC30&lt;=0.6,"Moderado",IF(AC30&lt;=0.8,"Mayor","Catastrófico"))))),"")</f>
        <v>Leve</v>
      </c>
      <c r="AC30" s="16">
        <f>IFERROR(IF(R30="Impacto",(M30-(+M30*U30)),IF(R30="Probabilidad",M30,"")),"")</f>
        <v>0.2</v>
      </c>
      <c r="AD30" s="19" t="str">
        <f>IFERROR(IF(OR(AND(Z30="Muy Baja",AB30="Leve"),AND(Z30="Muy Baja",AB30="Menor"),AND(Z30="Baja",AB30="Leve")),"Bajo",IF(OR(AND(Z30="Muy baja",AB30="Moderado"),AND(Z30="Baja",AB30="Menor"),AND(Z30="Baja",AB30="Moderado"),AND(Z30="Media",AB30="Leve"),AND(Z30="Media",AB30="Menor"),AND(Z30="Media",AB30="Moderado"),AND(Z30="Alta",AB30="Leve"),AND(Z30="Alta",AB30="Menor")),"Moderado",IF(OR(AND(Z30="Muy Baja",AB30="Mayor"),AND(Z30="Baja",AB30="Mayor"),AND(Z30="Media",AB30="Mayor"),AND(Z30="Alta",AB30="Moderado"),AND(Z30="Alta",AB30="Mayor"),AND(Z30="Muy Alta",AB30="Leve"),AND(Z30="Muy Alta",AB30="Menor"),AND(Z30="Muy Alta",AB30="Moderado"),AND(Z30="Muy Alta",AB30="Mayor")),"Alto",IF(OR(AND(Z30="Muy Baja",AB30="Catastrófico"),AND(Z30="Baja",AB30="Catastrófico"),AND(Z30="Media",AB30="Catastrófico"),AND(Z30="Alta",AB30="Catastrófico"),AND(Z30="Muy Alta",AB30="Catastrófico")),"Extremo","")))),"")</f>
        <v>Bajo</v>
      </c>
      <c r="AE30" s="15" t="s">
        <v>149</v>
      </c>
      <c r="AF30" s="447"/>
      <c r="AG30" s="447"/>
      <c r="AH30" s="449"/>
      <c r="AI30" s="449"/>
      <c r="AJ30" s="449"/>
      <c r="AK30" s="435"/>
      <c r="AL30" s="3"/>
      <c r="AM30" s="3"/>
    </row>
    <row r="31" spans="1:51" ht="67.8" x14ac:dyDescent="0.3">
      <c r="A31" s="422"/>
      <c r="B31" s="423"/>
      <c r="C31" s="463"/>
      <c r="D31" s="463"/>
      <c r="E31" s="464"/>
      <c r="F31" s="423"/>
      <c r="G31" s="425"/>
      <c r="H31" s="426"/>
      <c r="I31" s="437"/>
      <c r="J31" s="438"/>
      <c r="K31" s="437">
        <f>IF(NOT(ISERROR(MATCH(J31,_xlfn.ANCHORARRAY(E34),0))),#REF!&amp;"Por favor no seleccionar los criterios de impacto",J31)</f>
        <v>0</v>
      </c>
      <c r="L31" s="440"/>
      <c r="M31" s="442"/>
      <c r="N31" s="444"/>
      <c r="O31" s="11">
        <v>2</v>
      </c>
      <c r="P31" s="22"/>
      <c r="Q31" s="13"/>
      <c r="R31" s="14" t="str">
        <f t="shared" si="6"/>
        <v>Probabilidad</v>
      </c>
      <c r="S31" s="15" t="s">
        <v>63</v>
      </c>
      <c r="T31" s="15" t="s">
        <v>64</v>
      </c>
      <c r="U31" s="16" t="str">
        <f t="shared" ref="U31:U32" si="7">IF(AND(S31="Preventivo",T31="Automático"),"50%",IF(AND(S31="Preventivo",T31="Manual"),"40%",IF(AND(S31="Detectivo",T31="Automático"),"40%",IF(AND(S31="Detectivo",T31="Manual"),"30%",IF(AND(S31="Correctivo",T31="Automático"),"35%",IF(AND(S31="Correctivo",T31="Manual"),"25%",""))))))</f>
        <v>40%</v>
      </c>
      <c r="V31" s="15" t="s">
        <v>65</v>
      </c>
      <c r="W31" s="15" t="s">
        <v>66</v>
      </c>
      <c r="X31" s="15" t="s">
        <v>67</v>
      </c>
      <c r="Y31" s="17">
        <f>IFERROR(IF(AND(R30="Probabilidad",R31="Probabilidad"),(AA30-(+AA30*U31)),IF(R31="Probabilidad",(I30-(+I30*U31)),IF(R31="Impacto",AA30,""))),"")</f>
        <v>0.216</v>
      </c>
      <c r="Z31" s="18" t="str">
        <f t="shared" ref="Z31:Z37" si="8">IFERROR(IF(Y31="","",IF(Y31&lt;=0.2,"Muy Baja",IF(Y31&lt;=0.4,"Baja",IF(Y31&lt;=0.6,"Media",IF(Y31&lt;=0.8,"Alta","Muy Alta"))))),"")</f>
        <v>Baja</v>
      </c>
      <c r="AA31" s="16">
        <f t="shared" ref="AA31" si="9">+Y31</f>
        <v>0.216</v>
      </c>
      <c r="AB31" s="18" t="str">
        <f t="shared" ref="AB31:AB37" si="10">IFERROR(IF(AC31="","",IF(AC31&lt;=0.2,"Leve",IF(AC31&lt;=0.4,"Menor",IF(AC31&lt;=0.6,"Moderado",IF(AC31&lt;=0.8,"Mayor","Catastrófico"))))),"")</f>
        <v>Leve</v>
      </c>
      <c r="AC31" s="16">
        <f>IFERROR(IF(AND(R30="Impacto",R31="Impacto"),(AC30-(+AC30*U31)),IF(R31="Impacto",($M$30-(+$M$30*U31)),IF(R31="Probabilidad",AC30,""))),"")</f>
        <v>0.2</v>
      </c>
      <c r="AD31" s="19" t="str">
        <f t="shared" ref="AD31" si="11">IFERROR(IF(OR(AND(Z31="Muy Baja",AB31="Leve"),AND(Z31="Muy Baja",AB31="Menor"),AND(Z31="Baja",AB31="Leve")),"Bajo",IF(OR(AND(Z31="Muy baja",AB31="Moderado"),AND(Z31="Baja",AB31="Menor"),AND(Z31="Baja",AB31="Moderado"),AND(Z31="Media",AB31="Leve"),AND(Z31="Media",AB31="Menor"),AND(Z31="Media",AB31="Moderado"),AND(Z31="Alta",AB31="Leve"),AND(Z31="Alta",AB31="Menor")),"Moderado",IF(OR(AND(Z31="Muy Baja",AB31="Mayor"),AND(Z31="Baja",AB31="Mayor"),AND(Z31="Media",AB31="Mayor"),AND(Z31="Alta",AB31="Moderado"),AND(Z31="Alta",AB31="Mayor"),AND(Z31="Muy Alta",AB31="Leve"),AND(Z31="Muy Alta",AB31="Menor"),AND(Z31="Muy Alta",AB31="Moderado"),AND(Z31="Muy Alta",AB31="Mayor")),"Alto",IF(OR(AND(Z31="Muy Baja",AB31="Catastrófico"),AND(Z31="Baja",AB31="Catastrófico"),AND(Z31="Media",AB31="Catastrófico"),AND(Z31="Alta",AB31="Catastrófico"),AND(Z31="Muy Alta",AB31="Catastrófico")),"Extremo","")))),"")</f>
        <v>Bajo</v>
      </c>
      <c r="AE31" s="15" t="s">
        <v>149</v>
      </c>
      <c r="AF31" s="448"/>
      <c r="AG31" s="448"/>
      <c r="AH31" s="450"/>
      <c r="AI31" s="450"/>
      <c r="AJ31" s="450"/>
      <c r="AK31" s="436"/>
      <c r="AL31" s="2"/>
      <c r="AM31" s="2"/>
    </row>
    <row r="32" spans="1:51" ht="138" x14ac:dyDescent="0.3">
      <c r="A32" s="422">
        <v>2</v>
      </c>
      <c r="B32" s="423" t="s">
        <v>89</v>
      </c>
      <c r="C32" s="465" t="s">
        <v>244</v>
      </c>
      <c r="D32" s="465" t="s">
        <v>245</v>
      </c>
      <c r="E32" s="466" t="s">
        <v>246</v>
      </c>
      <c r="F32" s="423" t="s">
        <v>59</v>
      </c>
      <c r="G32" s="436">
        <v>350</v>
      </c>
      <c r="H32" s="426" t="str">
        <f>IF(G32&lt;=0,"",IF(G32&lt;=2,"Muy Baja",IF(G32&lt;=24,"Baja",IF(G32&lt;=500,"Media",IF(G32&lt;=5000,"Alta","Muy Alta")))))</f>
        <v>Media</v>
      </c>
      <c r="I32" s="437">
        <f>IF(H32="","",IF(H32="Muy Baja",0.2,IF(H32="Baja",0.4,IF(H32="Media",0.6,IF(H32="Alta",0.8,IF(H32="Muy Alta",1,))))))</f>
        <v>0.6</v>
      </c>
      <c r="J32" s="438" t="s">
        <v>81</v>
      </c>
      <c r="K32" s="437" t="str">
        <f>IF(NOT(ISERROR(MATCH(J32,'[4]Tabla Impacto'!$B$221:$B$223,0))),'[4]Tabla Impacto'!$F$223&amp;"Por favor no seleccionar los criterios de impacto(Afectación Económica o presupuestal y Pérdida Reputacional)",J32)</f>
        <v xml:space="preserve">     Afectación menor a 10 SMLMV .</v>
      </c>
      <c r="L32" s="426" t="str">
        <f>IF(OR(K32='[4]Tabla Impacto'!$C$11,K32='[4]Tabla Impacto'!$D$11),"Leve",IF(OR(K32='[4]Tabla Impacto'!$C$12,K32='[4]Tabla Impacto'!$D$12),"Menor",IF(OR(K32='[4]Tabla Impacto'!$C$13,K32='[4]Tabla Impacto'!$D$13),"Moderado",IF(OR(K32='[4]Tabla Impacto'!$C$14,K32='[4]Tabla Impacto'!$D$14),"Mayor",IF(OR(K32='[4]Tabla Impacto'!$C$15,K32='[4]Tabla Impacto'!$D$15),"Catastrófico","")))))</f>
        <v>Leve</v>
      </c>
      <c r="M32" s="437">
        <f>IF(L32="","",IF(L32="Leve",0.2,IF(L32="Menor",0.4,IF(L32="Moderado",0.6,IF(L32="Mayor",0.8,IF(L32="Catastrófico",1,))))))</f>
        <v>0.2</v>
      </c>
      <c r="N32" s="455" t="str">
        <f>IF(OR(AND(H32="Muy Baja",L32="Leve"),AND(H32="Muy Baja",L32="Menor"),AND(H32="Baja",L32="Leve")),"Bajo",IF(OR(AND(H32="Muy baja",L32="Moderado"),AND(H32="Baja",L32="Menor"),AND(H32="Baja",L32="Moderado"),AND(H32="Media",L32="Leve"),AND(H32="Media",L32="Menor"),AND(H32="Media",L32="Moderado"),AND(H32="Alta",L32="Leve"),AND(H32="Alta",L32="Menor")),"Moderado",IF(OR(AND(H32="Muy Baja",L32="Mayor"),AND(H32="Baja",L32="Mayor"),AND(H32="Media",L32="Mayor"),AND(H32="Alta",L32="Moderado"),AND(H32="Alta",L32="Mayor"),AND(H32="Muy Alta",L32="Leve"),AND(H32="Muy Alta",L32="Menor"),AND(H32="Muy Alta",L32="Moderado"),AND(H32="Muy Alta",L32="Mayor")),"Alto",IF(OR(AND(H32="Muy Baja",L32="Catastrófico"),AND(H32="Baja",L32="Catastrófico"),AND(H32="Media",L32="Catastrófico"),AND(H32="Alta",L32="Catastrófico"),AND(H32="Muy Alta",L32="Catastrófico")),"Extremo",""))))</f>
        <v>Moderado</v>
      </c>
      <c r="O32" s="11">
        <v>1</v>
      </c>
      <c r="P32" s="22" t="s">
        <v>247</v>
      </c>
      <c r="Q32" s="13" t="s">
        <v>248</v>
      </c>
      <c r="R32" s="14"/>
      <c r="S32" s="15" t="s">
        <v>63</v>
      </c>
      <c r="T32" s="15" t="s">
        <v>64</v>
      </c>
      <c r="U32" s="16" t="str">
        <f t="shared" si="7"/>
        <v>40%</v>
      </c>
      <c r="V32" s="15" t="s">
        <v>95</v>
      </c>
      <c r="W32" s="15" t="s">
        <v>66</v>
      </c>
      <c r="X32" s="15" t="s">
        <v>67</v>
      </c>
      <c r="Y32" s="17"/>
      <c r="Z32" s="18" t="s">
        <v>148</v>
      </c>
      <c r="AA32" s="16">
        <v>0.22</v>
      </c>
      <c r="AB32" s="18" t="str">
        <f t="shared" si="10"/>
        <v>Leve</v>
      </c>
      <c r="AC32" s="16">
        <v>0.2</v>
      </c>
      <c r="AD32" s="19" t="s">
        <v>157</v>
      </c>
      <c r="AE32" s="15" t="s">
        <v>149</v>
      </c>
      <c r="AF32" s="447"/>
      <c r="AG32" s="447"/>
      <c r="AH32" s="449"/>
      <c r="AI32" s="449"/>
      <c r="AJ32" s="449"/>
      <c r="AK32" s="435"/>
      <c r="AL32" s="2"/>
      <c r="AM32" s="2"/>
    </row>
    <row r="33" spans="1:51" ht="15" thickBot="1" x14ac:dyDescent="0.35">
      <c r="A33" s="422"/>
      <c r="B33" s="423"/>
      <c r="C33" s="463"/>
      <c r="D33" s="463"/>
      <c r="E33" s="464"/>
      <c r="F33" s="423"/>
      <c r="G33" s="425"/>
      <c r="H33" s="426"/>
      <c r="I33" s="437"/>
      <c r="J33" s="438"/>
      <c r="K33" s="437">
        <f>IF(NOT(ISERROR(MATCH(J33,_xlfn.ANCHORARRAY(E36),0))),#REF!&amp;"Por favor no seleccionar los criterios de impacto",J33)</f>
        <v>0</v>
      </c>
      <c r="L33" s="426"/>
      <c r="M33" s="437"/>
      <c r="N33" s="455"/>
      <c r="O33" s="11">
        <v>2</v>
      </c>
      <c r="P33" s="22"/>
      <c r="Q33" s="13"/>
      <c r="R33" s="14"/>
      <c r="S33" s="15"/>
      <c r="T33" s="15"/>
      <c r="U33" s="16"/>
      <c r="V33" s="15"/>
      <c r="W33" s="15"/>
      <c r="X33" s="15"/>
      <c r="Y33" s="17"/>
      <c r="Z33" s="18"/>
      <c r="AA33" s="16"/>
      <c r="AB33" s="18"/>
      <c r="AC33" s="16"/>
      <c r="AD33" s="19"/>
      <c r="AE33" s="15"/>
      <c r="AF33" s="448"/>
      <c r="AG33" s="448"/>
      <c r="AH33" s="450"/>
      <c r="AI33" s="450"/>
      <c r="AJ33" s="450"/>
      <c r="AK33" s="436"/>
      <c r="AL33" s="2"/>
      <c r="AM33" s="2"/>
    </row>
    <row r="34" spans="1:51" ht="138" x14ac:dyDescent="0.3">
      <c r="A34" s="422">
        <v>3</v>
      </c>
      <c r="B34" s="423" t="s">
        <v>89</v>
      </c>
      <c r="C34" s="463" t="s">
        <v>249</v>
      </c>
      <c r="D34" s="463" t="s">
        <v>250</v>
      </c>
      <c r="E34" s="464" t="s">
        <v>251</v>
      </c>
      <c r="F34" s="423" t="s">
        <v>234</v>
      </c>
      <c r="G34" s="425">
        <v>2</v>
      </c>
      <c r="H34" s="426" t="str">
        <f>IF(G34&lt;=0,"",IF(G34&lt;=2,"Muy Baja",IF(G34&lt;=24,"Baja",IF(G34&lt;=500,"Media",IF(G34&lt;=5000,"Alta","Muy Alta")))))</f>
        <v>Muy Baja</v>
      </c>
      <c r="I34" s="437">
        <f>IF(H34="","",IF(H34="Muy Baja",0.2,IF(H34="Baja",0.4,IF(H34="Media",0.6,IF(H34="Alta",0.8,IF(H34="Muy Alta",1,))))))</f>
        <v>0.2</v>
      </c>
      <c r="J34" s="438" t="s">
        <v>60</v>
      </c>
      <c r="K34" s="438" t="s">
        <v>60</v>
      </c>
      <c r="L34" s="426" t="str">
        <f>IF(OR(K34='[4]Tabla Impacto'!$C$11,K34='[4]Tabla Impacto'!$D$11),"Leve",IF(OR(K34='[4]Tabla Impacto'!$C$12,K34='[4]Tabla Impacto'!$D$12),"Menor",IF(OR(K34='[4]Tabla Impacto'!$C$13,K34='[4]Tabla Impacto'!$D$13),"Moderado",IF(OR(K34='[4]Tabla Impacto'!$C$14,K34='[4]Tabla Impacto'!$D$14),"Mayor",IF(OR(K34='[4]Tabla Impacto'!$C$15,K34='[4]Tabla Impacto'!$D$15),"Catastrófico","")))))</f>
        <v>Leve</v>
      </c>
      <c r="M34" s="437">
        <f>IF(L34="","",IF(L34="Leve",0.2,IF(L34="Menor",0.4,IF(L34="Moderado",0.6,IF(L34="Mayor",0.8,IF(L34="Catastrófico",1,))))))</f>
        <v>0.2</v>
      </c>
      <c r="N34" s="455"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Bajo</v>
      </c>
      <c r="O34" s="11">
        <v>1</v>
      </c>
      <c r="P34" s="12" t="s">
        <v>252</v>
      </c>
      <c r="Q34" s="13" t="s">
        <v>253</v>
      </c>
      <c r="R34" s="14" t="str">
        <f t="shared" si="6"/>
        <v>Probabilidad</v>
      </c>
      <c r="S34" s="15" t="s">
        <v>63</v>
      </c>
      <c r="T34" s="15" t="s">
        <v>64</v>
      </c>
      <c r="U34" s="16" t="str">
        <f>IF(AND(S34="Preventivo",T34="Automático"),"50%",IF(AND(S34="Preventivo",T34="Manual"),"40%",IF(AND(S34="Detectivo",T34="Automático"),"40%",IF(AND(S34="Detectivo",T34="Manual"),"30%",IF(AND(S34="Correctivo",T34="Automático"),"35%",IF(AND(S34="Correctivo",T34="Manual"),"25%",""))))))</f>
        <v>40%</v>
      </c>
      <c r="V34" s="15" t="s">
        <v>95</v>
      </c>
      <c r="W34" s="15" t="s">
        <v>167</v>
      </c>
      <c r="X34" s="15" t="s">
        <v>67</v>
      </c>
      <c r="Y34" s="17">
        <f>IFERROR(IF(R34="Probabilidad",(I34-(+I34*U34)),IF(R34="Impacto",I34,"")),"")</f>
        <v>0.12</v>
      </c>
      <c r="Z34" s="18" t="str">
        <f>IFERROR(IF(Y34="","",IF(Y34&lt;=0.2,"Muy Baja",IF(Y34&lt;=0.4,"Baja",IF(Y34&lt;=0.6,"Media",IF(Y34&lt;=0.8,"Alta","Muy Alta"))))),"")</f>
        <v>Muy Baja</v>
      </c>
      <c r="AA34" s="16">
        <f>+Y34</f>
        <v>0.12</v>
      </c>
      <c r="AB34" s="18" t="str">
        <f>IFERROR(IF(AC34="","",IF(AC34&lt;=0.2,"Leve",IF(AC34&lt;=0.4,"Menor",IF(AC34&lt;=0.6,"Moderado",IF(AC34&lt;=0.8,"Mayor","Catastrófico"))))),"")</f>
        <v>Leve</v>
      </c>
      <c r="AC34" s="16">
        <f>IFERROR(IF(R34="Impacto",(M34-(+M34*U34)),IF(R34="Probabilidad",M34,"")),"")</f>
        <v>0.2</v>
      </c>
      <c r="AD34" s="19" t="str">
        <f>IFERROR(IF(OR(AND(Z34="Muy Baja",AB34="Leve"),AND(Z34="Muy Baja",AB34="Menor"),AND(Z34="Baja",AB34="Leve")),"Bajo",IF(OR(AND(Z34="Muy baja",AB34="Moderado"),AND(Z34="Baja",AB34="Menor"),AND(Z34="Baja",AB34="Moderado"),AND(Z34="Media",AB34="Leve"),AND(Z34="Media",AB34="Menor"),AND(Z34="Media",AB34="Moderado"),AND(Z34="Alta",AB34="Leve"),AND(Z34="Alta",AB34="Menor")),"Moderado",IF(OR(AND(Z34="Muy Baja",AB34="Mayor"),AND(Z34="Baja",AB34="Mayor"),AND(Z34="Media",AB34="Mayor"),AND(Z34="Alta",AB34="Moderado"),AND(Z34="Alta",AB34="Mayor"),AND(Z34="Muy Alta",AB34="Leve"),AND(Z34="Muy Alta",AB34="Menor"),AND(Z34="Muy Alta",AB34="Moderado"),AND(Z34="Muy Alta",AB34="Mayor")),"Alto",IF(OR(AND(Z34="Muy Baja",AB34="Catastrófico"),AND(Z34="Baja",AB34="Catastrófico"),AND(Z34="Media",AB34="Catastrófico"),AND(Z34="Alta",AB34="Catastrófico"),AND(Z34="Muy Alta",AB34="Catastrófico")),"Extremo","")))),"")</f>
        <v>Bajo</v>
      </c>
      <c r="AE34" s="15" t="s">
        <v>149</v>
      </c>
      <c r="AF34" s="33"/>
      <c r="AG34" s="34"/>
      <c r="AH34" s="35"/>
      <c r="AI34" s="35"/>
      <c r="AJ34" s="33"/>
      <c r="AK34" s="34"/>
      <c r="AL34" s="2"/>
      <c r="AM34" s="2"/>
    </row>
    <row r="35" spans="1:51" x14ac:dyDescent="0.3">
      <c r="A35" s="422"/>
      <c r="B35" s="423"/>
      <c r="C35" s="463"/>
      <c r="D35" s="463"/>
      <c r="E35" s="464"/>
      <c r="F35" s="423"/>
      <c r="G35" s="425"/>
      <c r="H35" s="426"/>
      <c r="I35" s="437"/>
      <c r="J35" s="438"/>
      <c r="K35" s="438"/>
      <c r="L35" s="426"/>
      <c r="M35" s="437"/>
      <c r="N35" s="455"/>
      <c r="O35" s="11">
        <v>2</v>
      </c>
      <c r="P35" s="22"/>
      <c r="Q35" s="27"/>
      <c r="R35" s="14" t="str">
        <f t="shared" si="6"/>
        <v/>
      </c>
      <c r="S35" s="15"/>
      <c r="T35" s="15"/>
      <c r="U35" s="16" t="str">
        <f t="shared" ref="U35" si="12">IF(AND(S35="Preventivo",T35="Automático"),"50%",IF(AND(S35="Preventivo",T35="Manual"),"40%",IF(AND(S35="Detectivo",T35="Automático"),"40%",IF(AND(S35="Detectivo",T35="Manual"),"30%",IF(AND(S35="Correctivo",T35="Automático"),"35%",IF(AND(S35="Correctivo",T35="Manual"),"25%",""))))))</f>
        <v/>
      </c>
      <c r="V35" s="15"/>
      <c r="W35" s="15"/>
      <c r="X35" s="15"/>
      <c r="Y35" s="25" t="str">
        <f>IFERROR(IF(AND(R34="Probabilidad",R35="Probabilidad"),(AA34-(+AA34*U35)),IF(R35="Probabilidad",(I34-(+I34*U35)),IF(R35="Impacto",AA34,""))),"")</f>
        <v/>
      </c>
      <c r="Z35" s="18" t="str">
        <f t="shared" si="8"/>
        <v/>
      </c>
      <c r="AA35" s="16" t="str">
        <f t="shared" ref="AA35" si="13">+Y35</f>
        <v/>
      </c>
      <c r="AB35" s="18" t="str">
        <f t="shared" si="10"/>
        <v/>
      </c>
      <c r="AC35" s="16" t="str">
        <f>IFERROR(IF(AND(R34="Impacto",R35="Impacto"),(AC32-(+AC32*U35)),IF(R35="Impacto",($M$34-(+$M$34*U35)),IF(R35="Probabilidad",AC32,""))),"")</f>
        <v/>
      </c>
      <c r="AD35" s="19" t="str">
        <f t="shared" ref="AD35" si="14">IFERROR(IF(OR(AND(Z35="Muy Baja",AB35="Leve"),AND(Z35="Muy Baja",AB35="Menor"),AND(Z35="Baja",AB35="Leve")),"Bajo",IF(OR(AND(Z35="Muy baja",AB35="Moderado"),AND(Z35="Baja",AB35="Menor"),AND(Z35="Baja",AB35="Moderado"),AND(Z35="Media",AB35="Leve"),AND(Z35="Media",AB35="Menor"),AND(Z35="Media",AB35="Moderado"),AND(Z35="Alta",AB35="Leve"),AND(Z35="Alta",AB35="Menor")),"Moderado",IF(OR(AND(Z35="Muy Baja",AB35="Mayor"),AND(Z35="Baja",AB35="Mayor"),AND(Z35="Media",AB35="Mayor"),AND(Z35="Alta",AB35="Moderado"),AND(Z35="Alta",AB35="Mayor"),AND(Z35="Muy Alta",AB35="Leve"),AND(Z35="Muy Alta",AB35="Menor"),AND(Z35="Muy Alta",AB35="Moderado"),AND(Z35="Muy Alta",AB35="Mayor")),"Alto",IF(OR(AND(Z35="Muy Baja",AB35="Catastrófico"),AND(Z35="Baja",AB35="Catastrófico"),AND(Z35="Media",AB35="Catastrófico"),AND(Z35="Alta",AB35="Catastrófico"),AND(Z35="Muy Alta",AB35="Catastrófico")),"Extremo","")))),"")</f>
        <v/>
      </c>
      <c r="AE35" s="15"/>
      <c r="AF35" s="33"/>
      <c r="AG35" s="34"/>
      <c r="AH35" s="35"/>
      <c r="AI35" s="35"/>
      <c r="AJ35" s="33"/>
      <c r="AK35" s="34"/>
      <c r="AL35" s="2"/>
      <c r="AM35" s="2"/>
    </row>
    <row r="36" spans="1:51" ht="96.6" x14ac:dyDescent="0.3">
      <c r="A36" s="422">
        <v>4</v>
      </c>
      <c r="B36" s="423" t="s">
        <v>227</v>
      </c>
      <c r="C36" s="423" t="s">
        <v>254</v>
      </c>
      <c r="D36" s="423" t="s">
        <v>255</v>
      </c>
      <c r="E36" s="424" t="s">
        <v>256</v>
      </c>
      <c r="F36" s="423" t="s">
        <v>131</v>
      </c>
      <c r="G36" s="425">
        <v>500</v>
      </c>
      <c r="H36" s="440" t="str">
        <f>IF(G36&lt;=0,"",IF(G36&lt;=2,"Muy Baja",IF(G36&lt;=24,"Baja",IF(G36&lt;=500,"Media",IF(G36&lt;=5000,"Alta","Muy Alta")))))</f>
        <v>Media</v>
      </c>
      <c r="I36" s="442">
        <f>IF(H36="","",IF(H36="Muy Baja",0.2,IF(H36="Baja",0.4,IF(H36="Media",0.6,IF(H36="Alta",0.8,IF(H36="Muy Alta",1,))))))</f>
        <v>0.6</v>
      </c>
      <c r="J36" s="438" t="s">
        <v>60</v>
      </c>
      <c r="K36" s="442" t="str">
        <f>IF(NOT(ISERROR(MATCH(J36,'[4]Tabla Impacto'!$B$221:$B$223,0))),'[4]Tabla Impacto'!$F$223&amp;"Por favor no seleccionar los criterios de impacto(Afectación Económica o presupuestal y Pérdida Reputacional)",J36)</f>
        <v xml:space="preserve">     El riesgo afecta la imagen de alguna área de la organización</v>
      </c>
      <c r="L36" s="440" t="str">
        <f>IF(OR(K36='[4]Tabla Impacto'!$C$11,K36='[4]Tabla Impacto'!$D$11),"Leve",IF(OR(K36='[4]Tabla Impacto'!$C$12,K36='[4]Tabla Impacto'!$D$12),"Menor",IF(OR(K36='[4]Tabla Impacto'!$C$13,K36='[4]Tabla Impacto'!$D$13),"Moderado",IF(OR(K36='[4]Tabla Impacto'!$C$14,K36='[4]Tabla Impacto'!$D$14),"Mayor",IF(OR(K36='[4]Tabla Impacto'!$C$15,K36='[4]Tabla Impacto'!$D$15),"Catastrófico","")))))</f>
        <v>Leve</v>
      </c>
      <c r="M36" s="442">
        <f>IF(L36="","",IF(L36="Leve",0.2,IF(L36="Menor",0.4,IF(L36="Moderado",0.6,IF(L36="Mayor",0.8,IF(L36="Catastrófico",1,))))))</f>
        <v>0.2</v>
      </c>
      <c r="N36" s="444" t="str">
        <f>IF(OR(AND(H36="Muy Baja",L36="Leve"),AND(H36="Muy Baja",L36="Menor"),AND(H36="Baja",L36="Leve")),"Bajo",IF(OR(AND(H36="Muy baja",L36="Moderado"),AND(H36="Baja",L36="Menor"),AND(H36="Baja",L36="Moderado"),AND(H36="Media",L36="Leve"),AND(H36="Media",L36="Menor"),AND(H36="Media",L36="Moderado"),AND(H36="Alta",L36="Leve"),AND(H36="Alta",L36="Menor")),"Moderado",IF(OR(AND(H36="Muy Baja",L36="Mayor"),AND(H36="Baja",L36="Mayor"),AND(H36="Media",L36="Mayor"),AND(H36="Alta",L36="Moderado"),AND(H36="Alta",L36="Mayor"),AND(H36="Muy Alta",L36="Leve"),AND(H36="Muy Alta",L36="Menor"),AND(H36="Muy Alta",L36="Moderado"),AND(H36="Muy Alta",L36="Mayor")),"Alto",IF(OR(AND(H36="Muy Baja",L36="Catastrófico"),AND(H36="Baja",L36="Catastrófico"),AND(H36="Media",L36="Catastrófico"),AND(H36="Alta",L36="Catastrófico"),AND(H36="Muy Alta",L36="Catastrófico")),"Extremo",""))))</f>
        <v>Moderado</v>
      </c>
      <c r="O36" s="26">
        <v>1</v>
      </c>
      <c r="P36" s="24" t="s">
        <v>257</v>
      </c>
      <c r="Q36" s="24" t="s">
        <v>258</v>
      </c>
      <c r="R36" s="14" t="str">
        <f t="shared" si="6"/>
        <v>Impacto</v>
      </c>
      <c r="S36" s="15" t="s">
        <v>219</v>
      </c>
      <c r="T36" s="15" t="s">
        <v>64</v>
      </c>
      <c r="U36" s="16" t="str">
        <f>IF(AND(S36="Preventivo",T36="Automático"),"50%",IF(AND(S36="Preventivo",T36="Manual"),"40%",IF(AND(S36="Detectivo",T36="Automático"),"40%",IF(AND(S36="Detectivo",T36="Manual"),"30%",IF(AND(S36="Correctivo",T36="Automático"),"35%",IF(AND(S36="Correctivo",T36="Manual"),"25%",""))))))</f>
        <v>25%</v>
      </c>
      <c r="V36" s="15" t="s">
        <v>95</v>
      </c>
      <c r="W36" s="15" t="s">
        <v>167</v>
      </c>
      <c r="X36" s="15" t="s">
        <v>67</v>
      </c>
      <c r="Y36" s="17">
        <f>IFERROR(IF(R36="Probabilidad",(I36-(+I36*U36)),IF(R36="Impacto",I36,"")),"")</f>
        <v>0.6</v>
      </c>
      <c r="Z36" s="18" t="str">
        <f>IFERROR(IF(Y36="","",IF(Y36&lt;=0.2,"Muy Baja",IF(Y36&lt;=0.4,"Baja",IF(Y36&lt;=0.6,"Media",IF(Y36&lt;=0.8,"Alta","Muy Alta"))))),"")</f>
        <v>Media</v>
      </c>
      <c r="AA36" s="16">
        <f>+Y36</f>
        <v>0.6</v>
      </c>
      <c r="AB36" s="18" t="str">
        <f>IFERROR(IF(AC36="","",IF(AC36&lt;=0.2,"Leve",IF(AC36&lt;=0.4,"Menor",IF(AC36&lt;=0.6,"Moderado",IF(AC36&lt;=0.8,"Mayor","Catastrófico"))))),"")</f>
        <v>Leve</v>
      </c>
      <c r="AC36" s="16">
        <f>IFERROR(IF(R36="Impacto",(M36-(+M36*U36)),IF(R36="Probabilidad",M36,"")),"")</f>
        <v>0.15000000000000002</v>
      </c>
      <c r="AD36" s="19" t="str">
        <f>IFERROR(IF(OR(AND(Z36="Muy Baja",AB36="Leve"),AND(Z36="Muy Baja",AB36="Menor"),AND(Z36="Baja",AB36="Leve")),"Bajo",IF(OR(AND(Z36="Muy baja",AB36="Moderado"),AND(Z36="Baja",AB36="Menor"),AND(Z36="Baja",AB36="Moderado"),AND(Z36="Media",AB36="Leve"),AND(Z36="Media",AB36="Menor"),AND(Z36="Media",AB36="Moderado"),AND(Z36="Alta",AB36="Leve"),AND(Z36="Alta",AB36="Menor")),"Moderado",IF(OR(AND(Z36="Muy Baja",AB36="Mayor"),AND(Z36="Baja",AB36="Mayor"),AND(Z36="Media",AB36="Mayor"),AND(Z36="Alta",AB36="Moderado"),AND(Z36="Alta",AB36="Mayor"),AND(Z36="Muy Alta",AB36="Leve"),AND(Z36="Muy Alta",AB36="Menor"),AND(Z36="Muy Alta",AB36="Moderado"),AND(Z36="Muy Alta",AB36="Mayor")),"Alto",IF(OR(AND(Z36="Muy Baja",AB36="Catastrófico"),AND(Z36="Baja",AB36="Catastrófico"),AND(Z36="Media",AB36="Catastrófico"),AND(Z36="Alta",AB36="Catastrófico"),AND(Z36="Muy Alta",AB36="Catastrófico")),"Extremo","")))),"")</f>
        <v>Moderado</v>
      </c>
      <c r="AE36" s="15" t="s">
        <v>149</v>
      </c>
      <c r="AF36" s="447"/>
      <c r="AG36" s="447"/>
      <c r="AH36" s="449"/>
      <c r="AI36" s="449"/>
      <c r="AJ36" s="449"/>
      <c r="AK36" s="435"/>
      <c r="AL36" s="2"/>
      <c r="AM36" s="2"/>
    </row>
    <row r="37" spans="1:51" ht="82.8" x14ac:dyDescent="0.3">
      <c r="A37" s="422"/>
      <c r="B37" s="423"/>
      <c r="C37" s="423"/>
      <c r="D37" s="423"/>
      <c r="E37" s="424"/>
      <c r="F37" s="423"/>
      <c r="G37" s="425"/>
      <c r="H37" s="426"/>
      <c r="I37" s="437"/>
      <c r="J37" s="438"/>
      <c r="K37" s="437">
        <f>IF(NOT(ISERROR(MATCH(J37,_xlfn.ANCHORARRAY(#REF!),0))),#REF!&amp;"Por favor no seleccionar los criterios de impacto",J37)</f>
        <v>0</v>
      </c>
      <c r="L37" s="426"/>
      <c r="M37" s="437"/>
      <c r="N37" s="455"/>
      <c r="O37" s="11">
        <v>2</v>
      </c>
      <c r="P37" s="24" t="s">
        <v>259</v>
      </c>
      <c r="Q37" s="24" t="s">
        <v>260</v>
      </c>
      <c r="R37" s="14" t="str">
        <f t="shared" si="6"/>
        <v>Impacto</v>
      </c>
      <c r="S37" s="15" t="s">
        <v>219</v>
      </c>
      <c r="T37" s="15" t="s">
        <v>64</v>
      </c>
      <c r="U37" s="16" t="str">
        <f t="shared" ref="U37" si="15">IF(AND(S37="Preventivo",T37="Automático"),"50%",IF(AND(S37="Preventivo",T37="Manual"),"40%",IF(AND(S37="Detectivo",T37="Automático"),"40%",IF(AND(S37="Detectivo",T37="Manual"),"30%",IF(AND(S37="Correctivo",T37="Automático"),"35%",IF(AND(S37="Correctivo",T37="Manual"),"25%",""))))))</f>
        <v>25%</v>
      </c>
      <c r="V37" s="15" t="s">
        <v>95</v>
      </c>
      <c r="W37" s="15" t="s">
        <v>167</v>
      </c>
      <c r="X37" s="15" t="s">
        <v>67</v>
      </c>
      <c r="Y37" s="17">
        <f>IFERROR(IF(AND(R36="Probabilidad",R37="Probabilidad"),(AA36-(+AA36*U37)),IF(R37="Probabilidad",(I36-(+I36*U37)),IF(R37="Impacto",AA36,""))),"")</f>
        <v>0.6</v>
      </c>
      <c r="Z37" s="18" t="str">
        <f t="shared" si="8"/>
        <v>Media</v>
      </c>
      <c r="AA37" s="16">
        <f t="shared" ref="AA37" si="16">+Y37</f>
        <v>0.6</v>
      </c>
      <c r="AB37" s="18" t="str">
        <f t="shared" si="10"/>
        <v>Leve</v>
      </c>
      <c r="AC37" s="16">
        <f>IFERROR(IF(AND(R36="Impacto",R37="Impacto"),(AC34-(+AC34*U37)),IF(R37="Impacto",($M$36-(+$M$36*U37)),IF(R37="Probabilidad",AC34,""))),"")</f>
        <v>0.15000000000000002</v>
      </c>
      <c r="AD37" s="19" t="str">
        <f t="shared" ref="AD37" si="17">IFERROR(IF(OR(AND(Z37="Muy Baja",AB37="Leve"),AND(Z37="Muy Baja",AB37="Menor"),AND(Z37="Baja",AB37="Leve")),"Bajo",IF(OR(AND(Z37="Muy baja",AB37="Moderado"),AND(Z37="Baja",AB37="Menor"),AND(Z37="Baja",AB37="Moderado"),AND(Z37="Media",AB37="Leve"),AND(Z37="Media",AB37="Menor"),AND(Z37="Media",AB37="Moderado"),AND(Z37="Alta",AB37="Leve"),AND(Z37="Alta",AB37="Menor")),"Moderado",IF(OR(AND(Z37="Muy Baja",AB37="Mayor"),AND(Z37="Baja",AB37="Mayor"),AND(Z37="Media",AB37="Mayor"),AND(Z37="Alta",AB37="Moderado"),AND(Z37="Alta",AB37="Mayor"),AND(Z37="Muy Alta",AB37="Leve"),AND(Z37="Muy Alta",AB37="Menor"),AND(Z37="Muy Alta",AB37="Moderado"),AND(Z37="Muy Alta",AB37="Mayor")),"Alto",IF(OR(AND(Z37="Muy Baja",AB37="Catastrófico"),AND(Z37="Baja",AB37="Catastrófico"),AND(Z37="Media",AB37="Catastrófico"),AND(Z37="Alta",AB37="Catastrófico"),AND(Z37="Muy Alta",AB37="Catastrófico")),"Extremo","")))),"")</f>
        <v>Moderado</v>
      </c>
      <c r="AE37" s="15" t="s">
        <v>149</v>
      </c>
      <c r="AF37" s="448"/>
      <c r="AG37" s="448"/>
      <c r="AH37" s="450"/>
      <c r="AI37" s="450"/>
      <c r="AJ37" s="450"/>
      <c r="AK37" s="436"/>
      <c r="AL37" s="2"/>
      <c r="AM37" s="2"/>
    </row>
    <row r="38" spans="1:51" x14ac:dyDescent="0.3">
      <c r="B38" s="39" t="s">
        <v>133</v>
      </c>
      <c r="AV38" s="37"/>
      <c r="AW38" s="37"/>
      <c r="AY38" s="38"/>
    </row>
    <row r="39" spans="1:51" x14ac:dyDescent="0.3">
      <c r="B39" s="39"/>
      <c r="AV39" s="37"/>
      <c r="AW39" s="37"/>
      <c r="AY39" s="38"/>
    </row>
    <row r="53" spans="1:51" x14ac:dyDescent="0.3">
      <c r="A53" s="37"/>
      <c r="B53" s="37"/>
      <c r="C53" s="37"/>
      <c r="D53" s="37"/>
      <c r="F53" s="38"/>
    </row>
    <row r="54" spans="1:51" x14ac:dyDescent="0.3">
      <c r="A54" s="37"/>
      <c r="B54" s="37"/>
      <c r="C54" s="37"/>
      <c r="D54" s="37"/>
      <c r="F54" s="38"/>
    </row>
    <row r="55" spans="1:51" x14ac:dyDescent="0.3">
      <c r="A55" s="37"/>
      <c r="B55" s="37"/>
      <c r="C55" s="37"/>
      <c r="D55" s="37"/>
      <c r="F55" s="38"/>
    </row>
    <row r="56" spans="1:51" x14ac:dyDescent="0.3">
      <c r="A56" s="37"/>
      <c r="B56" s="37"/>
      <c r="C56" s="37"/>
      <c r="D56" s="37"/>
      <c r="F56" s="38"/>
    </row>
    <row r="57" spans="1:51" x14ac:dyDescent="0.3">
      <c r="A57" s="37"/>
      <c r="B57" s="37"/>
      <c r="C57" s="37"/>
      <c r="D57" s="37"/>
      <c r="F57" s="38"/>
      <c r="AV57" s="37"/>
      <c r="AW57" s="37"/>
      <c r="AY57" s="38"/>
    </row>
    <row r="58" spans="1:51" x14ac:dyDescent="0.3">
      <c r="A58" s="37"/>
      <c r="B58" s="37"/>
      <c r="C58" s="101"/>
      <c r="D58" s="102"/>
      <c r="E58" s="526"/>
      <c r="F58" s="38"/>
      <c r="AV58" s="88" t="s">
        <v>226</v>
      </c>
      <c r="AW58" s="89"/>
      <c r="AX58" s="391" t="s">
        <v>26</v>
      </c>
      <c r="AY58" s="38"/>
    </row>
    <row r="59" spans="1:51" x14ac:dyDescent="0.3">
      <c r="A59" s="37"/>
      <c r="B59" s="37"/>
      <c r="C59" s="102"/>
      <c r="D59" s="102"/>
      <c r="E59" s="526"/>
      <c r="F59" s="38"/>
      <c r="AV59" s="89" t="s">
        <v>227</v>
      </c>
      <c r="AW59" s="89"/>
      <c r="AX59" s="391"/>
      <c r="AY59" s="38"/>
    </row>
    <row r="60" spans="1:51" x14ac:dyDescent="0.3">
      <c r="A60" s="37"/>
      <c r="B60" s="37"/>
      <c r="C60" s="102"/>
      <c r="D60" s="102"/>
      <c r="E60" s="102"/>
      <c r="F60" s="38"/>
      <c r="AV60" s="89" t="s">
        <v>89</v>
      </c>
      <c r="AW60" s="89"/>
      <c r="AX60" s="89" t="s">
        <v>59</v>
      </c>
      <c r="AY60" s="38"/>
    </row>
    <row r="61" spans="1:51" x14ac:dyDescent="0.3">
      <c r="A61" s="37"/>
      <c r="B61" s="37"/>
      <c r="C61" s="102"/>
      <c r="D61" s="102"/>
      <c r="E61" s="102"/>
      <c r="F61" s="38"/>
      <c r="AV61" s="89" t="s">
        <v>55</v>
      </c>
      <c r="AW61" s="89"/>
      <c r="AX61" s="89" t="s">
        <v>131</v>
      </c>
      <c r="AY61" s="38"/>
    </row>
    <row r="62" spans="1:51" x14ac:dyDescent="0.3">
      <c r="A62" s="37"/>
      <c r="B62" s="37"/>
      <c r="C62" s="102"/>
      <c r="D62" s="102"/>
      <c r="E62" s="102"/>
      <c r="F62" s="38"/>
      <c r="AV62" s="89" t="s">
        <v>168</v>
      </c>
      <c r="AW62" s="89"/>
      <c r="AX62" s="89" t="s">
        <v>80</v>
      </c>
      <c r="AY62" s="38"/>
    </row>
    <row r="63" spans="1:51" x14ac:dyDescent="0.3">
      <c r="A63" s="37"/>
      <c r="B63" s="37"/>
      <c r="C63" s="102"/>
      <c r="D63" s="102"/>
      <c r="E63" s="102"/>
      <c r="F63" s="38"/>
      <c r="AV63" s="89" t="s">
        <v>228</v>
      </c>
      <c r="AW63" s="89"/>
      <c r="AX63" s="89" t="s">
        <v>229</v>
      </c>
      <c r="AY63" s="38"/>
    </row>
    <row r="64" spans="1:51" x14ac:dyDescent="0.3">
      <c r="A64" s="37"/>
      <c r="B64" s="37"/>
      <c r="C64" s="102"/>
      <c r="D64" s="102"/>
      <c r="E64" s="102"/>
      <c r="F64" s="38"/>
      <c r="AV64" s="89" t="s">
        <v>230</v>
      </c>
      <c r="AW64" s="89"/>
      <c r="AX64" s="89" t="s">
        <v>231</v>
      </c>
      <c r="AY64" s="38"/>
    </row>
    <row r="65" spans="1:51" x14ac:dyDescent="0.3">
      <c r="A65" s="37"/>
      <c r="B65" s="37"/>
      <c r="C65" s="102"/>
      <c r="D65" s="102"/>
      <c r="E65" s="102"/>
      <c r="F65" s="38"/>
      <c r="AV65" s="89"/>
      <c r="AW65" s="89"/>
      <c r="AX65" s="89" t="s">
        <v>197</v>
      </c>
      <c r="AY65" s="38"/>
    </row>
    <row r="66" spans="1:51" x14ac:dyDescent="0.3">
      <c r="A66" s="37"/>
      <c r="B66" s="37"/>
      <c r="C66" s="102"/>
      <c r="D66" s="102"/>
      <c r="E66" s="102"/>
      <c r="F66" s="38"/>
      <c r="AV66" s="89"/>
      <c r="AW66" s="89"/>
      <c r="AX66" s="89" t="s">
        <v>154</v>
      </c>
      <c r="AY66" s="38"/>
    </row>
    <row r="67" spans="1:51" x14ac:dyDescent="0.3">
      <c r="A67" s="37"/>
      <c r="B67" s="37"/>
      <c r="C67" s="102"/>
      <c r="D67" s="102"/>
      <c r="E67" s="102"/>
      <c r="F67" s="38"/>
      <c r="AV67" s="89"/>
      <c r="AW67" s="89"/>
      <c r="AX67" s="89" t="s">
        <v>232</v>
      </c>
      <c r="AY67" s="38"/>
    </row>
    <row r="68" spans="1:51" ht="15" thickBot="1" x14ac:dyDescent="0.35">
      <c r="A68" s="37"/>
      <c r="B68" s="37"/>
      <c r="C68" s="102"/>
      <c r="D68" s="102"/>
      <c r="E68" s="102"/>
      <c r="F68" s="38"/>
      <c r="AV68" s="89"/>
      <c r="AW68" s="89"/>
      <c r="AX68" s="90" t="s">
        <v>233</v>
      </c>
      <c r="AY68" s="38"/>
    </row>
    <row r="69" spans="1:51" ht="15" thickBot="1" x14ac:dyDescent="0.35">
      <c r="A69" s="37"/>
      <c r="B69" s="37"/>
      <c r="C69" s="37"/>
      <c r="D69" s="37"/>
      <c r="E69" s="102"/>
      <c r="F69" s="38"/>
      <c r="AV69" s="37"/>
      <c r="AW69" s="37"/>
      <c r="AX69" s="91" t="s">
        <v>234</v>
      </c>
      <c r="AY69" s="38"/>
    </row>
    <row r="70" spans="1:51" x14ac:dyDescent="0.3">
      <c r="A70" s="37"/>
      <c r="B70" s="37"/>
      <c r="C70" s="37"/>
      <c r="D70" s="37"/>
      <c r="F70" s="38"/>
      <c r="AV70" s="37"/>
      <c r="AW70" s="37"/>
      <c r="AY70" s="38"/>
    </row>
    <row r="71" spans="1:51" x14ac:dyDescent="0.3">
      <c r="A71" s="37"/>
      <c r="B71" s="37"/>
      <c r="C71" s="37"/>
      <c r="D71" s="37"/>
      <c r="F71" s="38"/>
    </row>
    <row r="72" spans="1:51" x14ac:dyDescent="0.3">
      <c r="A72" s="37"/>
      <c r="B72" s="37"/>
      <c r="C72" s="37"/>
      <c r="D72" s="37"/>
      <c r="F72" s="38"/>
    </row>
    <row r="73" spans="1:51" x14ac:dyDescent="0.3">
      <c r="A73" s="37"/>
      <c r="B73" s="37"/>
      <c r="C73" s="37"/>
      <c r="D73" s="37"/>
      <c r="F73" s="38"/>
    </row>
    <row r="74" spans="1:51" x14ac:dyDescent="0.3">
      <c r="A74" s="37"/>
      <c r="B74" s="37"/>
      <c r="C74" s="37"/>
      <c r="D74" s="37"/>
      <c r="F74" s="38"/>
    </row>
    <row r="75" spans="1:51" x14ac:dyDescent="0.3">
      <c r="A75" s="37"/>
      <c r="B75" s="37"/>
      <c r="C75" s="37"/>
      <c r="D75" s="37"/>
      <c r="F75" s="38"/>
    </row>
    <row r="76" spans="1:51" x14ac:dyDescent="0.3">
      <c r="A76" s="37"/>
      <c r="B76" s="37"/>
      <c r="C76" s="37"/>
      <c r="D76" s="37"/>
      <c r="F76" s="38"/>
    </row>
    <row r="77" spans="1:51" x14ac:dyDescent="0.3">
      <c r="A77" s="37"/>
      <c r="B77" s="37"/>
      <c r="C77" s="37"/>
      <c r="D77" s="37"/>
      <c r="F77" s="38"/>
    </row>
    <row r="78" spans="1:51" x14ac:dyDescent="0.3">
      <c r="A78" s="37"/>
      <c r="B78" s="37"/>
      <c r="C78" s="37"/>
      <c r="D78" s="37"/>
      <c r="F78" s="38"/>
    </row>
    <row r="79" spans="1:51" x14ac:dyDescent="0.3">
      <c r="A79" s="37"/>
      <c r="B79" s="37"/>
      <c r="C79" s="37"/>
      <c r="D79" s="37"/>
      <c r="F79" s="38"/>
    </row>
    <row r="80" spans="1:51" x14ac:dyDescent="0.3">
      <c r="A80" s="37"/>
      <c r="B80" s="37"/>
      <c r="C80" s="37"/>
      <c r="D80" s="37"/>
      <c r="F80" s="38"/>
    </row>
    <row r="81" spans="1:6" x14ac:dyDescent="0.3">
      <c r="A81" s="37"/>
      <c r="B81" s="37"/>
      <c r="C81" s="37"/>
      <c r="D81" s="37"/>
      <c r="F81" s="38"/>
    </row>
    <row r="82" spans="1:6" x14ac:dyDescent="0.3">
      <c r="A82" s="37"/>
      <c r="B82" s="37"/>
      <c r="C82" s="37"/>
      <c r="D82" s="37"/>
      <c r="F82" s="38"/>
    </row>
    <row r="83" spans="1:6" x14ac:dyDescent="0.3">
      <c r="A83" s="37"/>
      <c r="B83" s="37"/>
      <c r="C83" s="37"/>
      <c r="D83" s="37"/>
      <c r="F83" s="38"/>
    </row>
    <row r="84" spans="1:6" x14ac:dyDescent="0.3">
      <c r="A84" s="37"/>
      <c r="B84" s="37"/>
      <c r="C84" s="37"/>
      <c r="D84" s="37"/>
      <c r="F84" s="38"/>
    </row>
    <row r="85" spans="1:6" x14ac:dyDescent="0.3">
      <c r="A85" s="37"/>
      <c r="B85" s="37"/>
      <c r="C85" s="37"/>
      <c r="D85" s="37"/>
      <c r="F85" s="38"/>
    </row>
    <row r="86" spans="1:6" x14ac:dyDescent="0.3">
      <c r="A86" s="37"/>
      <c r="B86" s="37"/>
      <c r="C86" s="37"/>
      <c r="D86" s="37"/>
      <c r="F86" s="38"/>
    </row>
    <row r="87" spans="1:6" x14ac:dyDescent="0.3">
      <c r="A87" s="37"/>
      <c r="B87" s="37"/>
      <c r="C87" s="37"/>
      <c r="D87" s="37"/>
      <c r="F87" s="38"/>
    </row>
    <row r="88" spans="1:6" x14ac:dyDescent="0.3">
      <c r="A88" s="37"/>
      <c r="B88" s="37"/>
      <c r="C88" s="37"/>
      <c r="D88" s="37"/>
      <c r="F88" s="38"/>
    </row>
    <row r="89" spans="1:6" x14ac:dyDescent="0.3">
      <c r="A89" s="37"/>
      <c r="B89" s="37"/>
      <c r="C89" s="37"/>
      <c r="D89" s="37"/>
      <c r="F89" s="38"/>
    </row>
    <row r="90" spans="1:6" x14ac:dyDescent="0.3">
      <c r="A90" s="37"/>
      <c r="B90" s="37"/>
      <c r="C90" s="37"/>
      <c r="D90" s="37"/>
      <c r="F90" s="38"/>
    </row>
    <row r="91" spans="1:6" x14ac:dyDescent="0.3">
      <c r="A91" s="37"/>
      <c r="B91" s="37"/>
      <c r="C91" s="37"/>
      <c r="D91" s="37"/>
      <c r="F91" s="38"/>
    </row>
    <row r="92" spans="1:6" x14ac:dyDescent="0.3">
      <c r="A92" s="37"/>
      <c r="B92" s="37"/>
      <c r="C92" s="37"/>
      <c r="D92" s="37"/>
      <c r="F92" s="38"/>
    </row>
    <row r="93" spans="1:6" x14ac:dyDescent="0.3">
      <c r="A93" s="37"/>
      <c r="B93" s="37"/>
      <c r="C93" s="37"/>
      <c r="D93" s="37"/>
      <c r="F93" s="38"/>
    </row>
    <row r="94" spans="1:6" x14ac:dyDescent="0.3">
      <c r="A94" s="37"/>
      <c r="B94" s="37"/>
      <c r="C94" s="37"/>
      <c r="D94" s="37"/>
      <c r="F94" s="38"/>
    </row>
    <row r="95" spans="1:6" x14ac:dyDescent="0.3">
      <c r="A95" s="37"/>
      <c r="B95" s="37"/>
      <c r="C95" s="37"/>
      <c r="D95" s="37"/>
      <c r="F95" s="38"/>
    </row>
    <row r="96" spans="1:6" x14ac:dyDescent="0.3">
      <c r="A96" s="37"/>
      <c r="B96" s="37"/>
      <c r="C96" s="37"/>
      <c r="D96" s="37"/>
      <c r="F96" s="38"/>
    </row>
    <row r="97" spans="1:6" x14ac:dyDescent="0.3">
      <c r="A97" s="37"/>
      <c r="B97" s="37"/>
      <c r="C97" s="37"/>
      <c r="D97" s="37"/>
      <c r="F97" s="38"/>
    </row>
    <row r="98" spans="1:6" x14ac:dyDescent="0.3">
      <c r="A98" s="37"/>
      <c r="B98" s="37"/>
      <c r="C98" s="37"/>
      <c r="D98" s="37"/>
      <c r="F98" s="38"/>
    </row>
    <row r="99" spans="1:6" x14ac:dyDescent="0.3">
      <c r="A99" s="37"/>
      <c r="B99" s="37"/>
      <c r="C99" s="37"/>
      <c r="D99" s="37"/>
      <c r="F99" s="38"/>
    </row>
    <row r="100" spans="1:6" x14ac:dyDescent="0.3">
      <c r="A100" s="37"/>
      <c r="B100" s="37"/>
      <c r="C100" s="37"/>
      <c r="D100" s="37"/>
      <c r="F100" s="38"/>
    </row>
    <row r="101" spans="1:6" x14ac:dyDescent="0.3">
      <c r="A101" s="37"/>
      <c r="B101" s="37"/>
      <c r="C101" s="37"/>
      <c r="D101" s="37"/>
      <c r="F101" s="38"/>
    </row>
    <row r="102" spans="1:6" x14ac:dyDescent="0.3">
      <c r="A102" s="37"/>
      <c r="B102" s="37"/>
      <c r="C102" s="37"/>
      <c r="D102" s="37"/>
      <c r="F102" s="38"/>
    </row>
    <row r="103" spans="1:6" x14ac:dyDescent="0.3">
      <c r="A103" s="37"/>
      <c r="B103" s="37"/>
      <c r="C103" s="37"/>
      <c r="D103" s="37"/>
      <c r="F103" s="38"/>
    </row>
    <row r="104" spans="1:6" x14ac:dyDescent="0.3">
      <c r="A104" s="37"/>
      <c r="B104" s="37"/>
      <c r="C104" s="37"/>
      <c r="D104" s="37"/>
      <c r="F104" s="38"/>
    </row>
    <row r="105" spans="1:6" x14ac:dyDescent="0.3">
      <c r="A105" s="37"/>
      <c r="B105" s="37"/>
      <c r="C105" s="37"/>
      <c r="D105" s="37"/>
      <c r="F105" s="38"/>
    </row>
    <row r="106" spans="1:6" x14ac:dyDescent="0.3">
      <c r="A106" s="37"/>
      <c r="B106" s="37"/>
      <c r="C106" s="37"/>
      <c r="D106" s="37"/>
      <c r="F106" s="38"/>
    </row>
    <row r="107" spans="1:6" x14ac:dyDescent="0.3">
      <c r="A107" s="37"/>
      <c r="B107" s="37"/>
      <c r="C107" s="37"/>
      <c r="D107" s="37"/>
      <c r="F107" s="38"/>
    </row>
    <row r="108" spans="1:6" x14ac:dyDescent="0.3">
      <c r="A108" s="37"/>
      <c r="B108" s="37"/>
      <c r="C108" s="37"/>
      <c r="D108" s="37"/>
      <c r="F108" s="38"/>
    </row>
    <row r="109" spans="1:6" x14ac:dyDescent="0.3">
      <c r="A109" s="37"/>
      <c r="B109" s="37"/>
      <c r="C109" s="37"/>
      <c r="D109" s="37"/>
      <c r="F109" s="38"/>
    </row>
    <row r="110" spans="1:6" x14ac:dyDescent="0.3">
      <c r="A110" s="37"/>
      <c r="B110" s="37"/>
      <c r="C110" s="37"/>
      <c r="D110" s="37"/>
      <c r="F110" s="38"/>
    </row>
    <row r="111" spans="1:6" x14ac:dyDescent="0.3">
      <c r="A111" s="37"/>
      <c r="B111" s="37"/>
      <c r="C111" s="37"/>
      <c r="D111" s="37"/>
      <c r="F111" s="38"/>
    </row>
    <row r="112" spans="1:6" x14ac:dyDescent="0.3">
      <c r="A112" s="37"/>
      <c r="B112" s="37"/>
      <c r="C112" s="37"/>
      <c r="D112" s="37"/>
      <c r="F112" s="38"/>
    </row>
    <row r="113" spans="1:6" x14ac:dyDescent="0.3">
      <c r="A113" s="37"/>
      <c r="B113" s="37"/>
      <c r="C113" s="37"/>
      <c r="D113" s="37"/>
      <c r="F113" s="38"/>
    </row>
    <row r="114" spans="1:6" x14ac:dyDescent="0.3">
      <c r="A114" s="37"/>
      <c r="B114" s="37"/>
      <c r="C114" s="37"/>
      <c r="D114" s="37"/>
      <c r="F114" s="38"/>
    </row>
    <row r="115" spans="1:6" x14ac:dyDescent="0.3">
      <c r="A115" s="37"/>
      <c r="B115" s="37"/>
      <c r="C115" s="37"/>
      <c r="D115" s="37"/>
      <c r="F115" s="38"/>
    </row>
    <row r="116" spans="1:6" x14ac:dyDescent="0.3">
      <c r="A116" s="37"/>
      <c r="B116" s="37"/>
      <c r="C116" s="37"/>
      <c r="D116" s="37"/>
      <c r="F116" s="38"/>
    </row>
    <row r="117" spans="1:6" x14ac:dyDescent="0.3">
      <c r="A117" s="37"/>
      <c r="B117" s="37"/>
      <c r="C117" s="37"/>
      <c r="D117" s="37"/>
      <c r="F117" s="38"/>
    </row>
    <row r="118" spans="1:6" x14ac:dyDescent="0.3">
      <c r="A118" s="37"/>
      <c r="B118" s="37"/>
      <c r="C118" s="37"/>
      <c r="D118" s="37"/>
      <c r="F118" s="38"/>
    </row>
    <row r="119" spans="1:6" x14ac:dyDescent="0.3">
      <c r="A119" s="37"/>
      <c r="B119" s="37"/>
      <c r="C119" s="37"/>
      <c r="D119" s="37"/>
      <c r="F119" s="38"/>
    </row>
    <row r="120" spans="1:6" x14ac:dyDescent="0.3">
      <c r="A120" s="37"/>
      <c r="B120" s="37"/>
      <c r="C120" s="37"/>
      <c r="D120" s="37"/>
      <c r="F120" s="38"/>
    </row>
    <row r="121" spans="1:6" x14ac:dyDescent="0.3">
      <c r="A121" s="37"/>
      <c r="B121" s="37"/>
      <c r="C121" s="37"/>
      <c r="D121" s="37"/>
      <c r="F121" s="38"/>
    </row>
    <row r="122" spans="1:6" x14ac:dyDescent="0.3">
      <c r="A122" s="37"/>
      <c r="B122" s="37"/>
      <c r="C122" s="37"/>
      <c r="D122" s="37"/>
      <c r="F122" s="38"/>
    </row>
    <row r="123" spans="1:6" x14ac:dyDescent="0.3">
      <c r="A123" s="37"/>
      <c r="B123" s="37"/>
      <c r="C123" s="37"/>
      <c r="D123" s="37"/>
      <c r="F123" s="38"/>
    </row>
    <row r="124" spans="1:6" x14ac:dyDescent="0.3">
      <c r="A124" s="37"/>
      <c r="B124" s="37"/>
      <c r="C124" s="37"/>
      <c r="D124" s="37"/>
      <c r="F124" s="38"/>
    </row>
    <row r="125" spans="1:6" x14ac:dyDescent="0.3">
      <c r="A125" s="37"/>
      <c r="B125" s="37"/>
      <c r="C125" s="37"/>
      <c r="D125" s="37"/>
      <c r="F125" s="38"/>
    </row>
    <row r="126" spans="1:6" x14ac:dyDescent="0.3">
      <c r="A126" s="37"/>
      <c r="B126" s="37"/>
      <c r="C126" s="37"/>
      <c r="D126" s="37"/>
      <c r="F126" s="38"/>
    </row>
    <row r="127" spans="1:6" x14ac:dyDescent="0.3">
      <c r="A127" s="37"/>
      <c r="B127" s="37"/>
      <c r="C127" s="37"/>
      <c r="D127" s="37"/>
      <c r="F127" s="38"/>
    </row>
  </sheetData>
  <mergeCells count="205">
    <mergeCell ref="A21:C24"/>
    <mergeCell ref="D21:AI21"/>
    <mergeCell ref="AJ21:AK21"/>
    <mergeCell ref="D22:AI23"/>
    <mergeCell ref="AJ22:AJ23"/>
    <mergeCell ref="AK22:AK23"/>
    <mergeCell ref="D24:AI24"/>
    <mergeCell ref="AJ24:AK24"/>
    <mergeCell ref="A28:A29"/>
    <mergeCell ref="B28:B29"/>
    <mergeCell ref="C28:C29"/>
    <mergeCell ref="D28:D29"/>
    <mergeCell ref="E28:E29"/>
    <mergeCell ref="F28:F29"/>
    <mergeCell ref="AG26:AK26"/>
    <mergeCell ref="A27:G27"/>
    <mergeCell ref="H27:N27"/>
    <mergeCell ref="O27:X27"/>
    <mergeCell ref="Y27:AE27"/>
    <mergeCell ref="AF27:AK27"/>
    <mergeCell ref="A26:B26"/>
    <mergeCell ref="C26:G26"/>
    <mergeCell ref="H26:I26"/>
    <mergeCell ref="J26:N26"/>
    <mergeCell ref="O26:P26"/>
    <mergeCell ref="Q26:AE26"/>
    <mergeCell ref="O28:O29"/>
    <mergeCell ref="P28:P29"/>
    <mergeCell ref="Q28:Q29"/>
    <mergeCell ref="R28:R29"/>
    <mergeCell ref="G28:G29"/>
    <mergeCell ref="H28:H29"/>
    <mergeCell ref="I28:I29"/>
    <mergeCell ref="J28:J29"/>
    <mergeCell ref="K28:K29"/>
    <mergeCell ref="L28:L29"/>
    <mergeCell ref="AJ28:AJ29"/>
    <mergeCell ref="AK28:AK29"/>
    <mergeCell ref="A30:A31"/>
    <mergeCell ref="B30:B31"/>
    <mergeCell ref="C30:C31"/>
    <mergeCell ref="D30:D31"/>
    <mergeCell ref="E30:E31"/>
    <mergeCell ref="F30:F31"/>
    <mergeCell ref="G30:G31"/>
    <mergeCell ref="H30:H31"/>
    <mergeCell ref="AD28:AD29"/>
    <mergeCell ref="AE28:AE29"/>
    <mergeCell ref="AF28:AF29"/>
    <mergeCell ref="AG28:AG29"/>
    <mergeCell ref="AH28:AH29"/>
    <mergeCell ref="AI28:AI29"/>
    <mergeCell ref="S28:X28"/>
    <mergeCell ref="Y28:Y29"/>
    <mergeCell ref="Z28:Z29"/>
    <mergeCell ref="AA28:AA29"/>
    <mergeCell ref="AB28:AB29"/>
    <mergeCell ref="AC28:AC29"/>
    <mergeCell ref="M28:M29"/>
    <mergeCell ref="N28:N29"/>
    <mergeCell ref="AF30:AF31"/>
    <mergeCell ref="AG30:AG31"/>
    <mergeCell ref="AH30:AH31"/>
    <mergeCell ref="AI30:AI31"/>
    <mergeCell ref="AJ30:AJ31"/>
    <mergeCell ref="AK30:AK31"/>
    <mergeCell ref="I30:I31"/>
    <mergeCell ref="J30:J31"/>
    <mergeCell ref="K30:K31"/>
    <mergeCell ref="L30:L31"/>
    <mergeCell ref="M30:M31"/>
    <mergeCell ref="N30:N31"/>
    <mergeCell ref="A34:A35"/>
    <mergeCell ref="B34:B35"/>
    <mergeCell ref="C34:C35"/>
    <mergeCell ref="D34:D35"/>
    <mergeCell ref="E34:E35"/>
    <mergeCell ref="F34:F35"/>
    <mergeCell ref="G34:G35"/>
    <mergeCell ref="H34:H35"/>
    <mergeCell ref="M32:M33"/>
    <mergeCell ref="G32:G33"/>
    <mergeCell ref="H32:H33"/>
    <mergeCell ref="I32:I33"/>
    <mergeCell ref="J32:J33"/>
    <mergeCell ref="K32:K33"/>
    <mergeCell ref="L32:L33"/>
    <mergeCell ref="A32:A33"/>
    <mergeCell ref="B32:B33"/>
    <mergeCell ref="C32:C33"/>
    <mergeCell ref="D32:D33"/>
    <mergeCell ref="E32:E33"/>
    <mergeCell ref="F32:F33"/>
    <mergeCell ref="F36:F37"/>
    <mergeCell ref="I34:I35"/>
    <mergeCell ref="J34:J35"/>
    <mergeCell ref="K34:K35"/>
    <mergeCell ref="L34:L35"/>
    <mergeCell ref="M34:M35"/>
    <mergeCell ref="N34:N35"/>
    <mergeCell ref="AJ32:AJ33"/>
    <mergeCell ref="AK32:AK33"/>
    <mergeCell ref="N32:N33"/>
    <mergeCell ref="AF32:AF33"/>
    <mergeCell ref="AG32:AG33"/>
    <mergeCell ref="AH32:AH33"/>
    <mergeCell ref="AI32:AI33"/>
    <mergeCell ref="AX6:AX7"/>
    <mergeCell ref="A7:C10"/>
    <mergeCell ref="D7:AI7"/>
    <mergeCell ref="AJ7:AK7"/>
    <mergeCell ref="D8:AI9"/>
    <mergeCell ref="AJ36:AJ37"/>
    <mergeCell ref="AK36:AK37"/>
    <mergeCell ref="M36:M37"/>
    <mergeCell ref="N36:N37"/>
    <mergeCell ref="AF36:AF37"/>
    <mergeCell ref="AG36:AG37"/>
    <mergeCell ref="AH36:AH37"/>
    <mergeCell ref="AI36:AI37"/>
    <mergeCell ref="G36:G37"/>
    <mergeCell ref="H36:H37"/>
    <mergeCell ref="I36:I37"/>
    <mergeCell ref="J36:J37"/>
    <mergeCell ref="K36:K37"/>
    <mergeCell ref="L36:L37"/>
    <mergeCell ref="A36:A37"/>
    <mergeCell ref="B36:B37"/>
    <mergeCell ref="C36:C37"/>
    <mergeCell ref="D36:D37"/>
    <mergeCell ref="E36:E37"/>
    <mergeCell ref="AJ8:AJ9"/>
    <mergeCell ref="AK8:AK9"/>
    <mergeCell ref="D10:AI10"/>
    <mergeCell ref="AJ10:AK10"/>
    <mergeCell ref="A12:B12"/>
    <mergeCell ref="C12:G12"/>
    <mergeCell ref="H12:I12"/>
    <mergeCell ref="J12:N12"/>
    <mergeCell ref="O12:P12"/>
    <mergeCell ref="Q12:AE12"/>
    <mergeCell ref="AG12:AK12"/>
    <mergeCell ref="A13:G13"/>
    <mergeCell ref="H13:N13"/>
    <mergeCell ref="O13:X13"/>
    <mergeCell ref="Y13:AE13"/>
    <mergeCell ref="AF13:AK13"/>
    <mergeCell ref="O14:O15"/>
    <mergeCell ref="P14:P15"/>
    <mergeCell ref="Q14:Q15"/>
    <mergeCell ref="R14:R15"/>
    <mergeCell ref="G14:G15"/>
    <mergeCell ref="H14:H15"/>
    <mergeCell ref="I14:I15"/>
    <mergeCell ref="J14:J15"/>
    <mergeCell ref="K14:K15"/>
    <mergeCell ref="L14:L15"/>
    <mergeCell ref="AJ14:AJ15"/>
    <mergeCell ref="AK14:AK15"/>
    <mergeCell ref="AD14:AD15"/>
    <mergeCell ref="M14:M15"/>
    <mergeCell ref="N14:N15"/>
    <mergeCell ref="A14:A15"/>
    <mergeCell ref="B14:B15"/>
    <mergeCell ref="C14:C15"/>
    <mergeCell ref="D14:D15"/>
    <mergeCell ref="E14:E15"/>
    <mergeCell ref="F14:F15"/>
    <mergeCell ref="Y14:Y15"/>
    <mergeCell ref="Z14:Z15"/>
    <mergeCell ref="AA14:AA15"/>
    <mergeCell ref="AB14:AB15"/>
    <mergeCell ref="AC14:AC15"/>
    <mergeCell ref="A16:A17"/>
    <mergeCell ref="B16:B17"/>
    <mergeCell ref="C16:C17"/>
    <mergeCell ref="D16:D17"/>
    <mergeCell ref="E16:E17"/>
    <mergeCell ref="F16:F17"/>
    <mergeCell ref="G16:G17"/>
    <mergeCell ref="H16:H17"/>
    <mergeCell ref="A20:AK20"/>
    <mergeCell ref="A1:C4"/>
    <mergeCell ref="D1:AK4"/>
    <mergeCell ref="A6:AK6"/>
    <mergeCell ref="E58:E59"/>
    <mergeCell ref="AX58:AX59"/>
    <mergeCell ref="AF16:AF17"/>
    <mergeCell ref="AG16:AG17"/>
    <mergeCell ref="AH16:AH17"/>
    <mergeCell ref="AI16:AI17"/>
    <mergeCell ref="AJ16:AJ17"/>
    <mergeCell ref="AK16:AK17"/>
    <mergeCell ref="I16:I17"/>
    <mergeCell ref="J16:J17"/>
    <mergeCell ref="K16:K17"/>
    <mergeCell ref="L16:L17"/>
    <mergeCell ref="M16:M17"/>
    <mergeCell ref="N16:N17"/>
    <mergeCell ref="AE14:AE15"/>
    <mergeCell ref="AF14:AF15"/>
    <mergeCell ref="AG14:AG15"/>
    <mergeCell ref="AH14:AH15"/>
    <mergeCell ref="AI14:AI15"/>
    <mergeCell ref="S14:X14"/>
  </mergeCells>
  <conditionalFormatting sqref="H16">
    <cfRule type="cellIs" dxfId="1750" priority="106" operator="equal">
      <formula>"Muy Alta"</formula>
    </cfRule>
    <cfRule type="cellIs" dxfId="1749" priority="107" operator="equal">
      <formula>"Alta"</formula>
    </cfRule>
    <cfRule type="cellIs" dxfId="1748" priority="108" operator="equal">
      <formula>"Media"</formula>
    </cfRule>
    <cfRule type="cellIs" dxfId="1747" priority="109" operator="equal">
      <formula>"Baja"</formula>
    </cfRule>
    <cfRule type="cellIs" dxfId="1746" priority="110" operator="equal">
      <formula>"Muy Baja"</formula>
    </cfRule>
  </conditionalFormatting>
  <conditionalFormatting sqref="H30 H32">
    <cfRule type="cellIs" dxfId="1745" priority="216" operator="equal">
      <formula>"Muy Alta"</formula>
    </cfRule>
    <cfRule type="cellIs" dxfId="1744" priority="217" operator="equal">
      <formula>"Alta"</formula>
    </cfRule>
    <cfRule type="cellIs" dxfId="1743" priority="218" operator="equal">
      <formula>"Media"</formula>
    </cfRule>
    <cfRule type="cellIs" dxfId="1742" priority="219" operator="equal">
      <formula>"Baja"</formula>
    </cfRule>
    <cfRule type="cellIs" dxfId="1741" priority="220" operator="equal">
      <formula>"Muy Baja"</formula>
    </cfRule>
  </conditionalFormatting>
  <conditionalFormatting sqref="H34">
    <cfRule type="cellIs" dxfId="1740" priority="202" operator="equal">
      <formula>"Muy Alta"</formula>
    </cfRule>
    <cfRule type="cellIs" dxfId="1739" priority="203" operator="equal">
      <formula>"Alta"</formula>
    </cfRule>
    <cfRule type="cellIs" dxfId="1738" priority="204" operator="equal">
      <formula>"Media"</formula>
    </cfRule>
    <cfRule type="cellIs" dxfId="1737" priority="205" operator="equal">
      <formula>"Baja"</formula>
    </cfRule>
    <cfRule type="cellIs" dxfId="1736" priority="206" operator="equal">
      <formula>"Muy Baja"</formula>
    </cfRule>
  </conditionalFormatting>
  <conditionalFormatting sqref="H36">
    <cfRule type="cellIs" dxfId="1735" priority="193" operator="equal">
      <formula>"Muy Alta"</formula>
    </cfRule>
    <cfRule type="cellIs" dxfId="1734" priority="194" operator="equal">
      <formula>"Alta"</formula>
    </cfRule>
    <cfRule type="cellIs" dxfId="1733" priority="195" operator="equal">
      <formula>"Media"</formula>
    </cfRule>
    <cfRule type="cellIs" dxfId="1732" priority="196" operator="equal">
      <formula>"Baja"</formula>
    </cfRule>
    <cfRule type="cellIs" dxfId="1731" priority="197" operator="equal">
      <formula>"Muy Baja"</formula>
    </cfRule>
  </conditionalFormatting>
  <conditionalFormatting sqref="K16:K17">
    <cfRule type="containsText" dxfId="1730" priority="10" operator="containsText" text="❌">
      <formula>NOT(ISERROR(SEARCH("❌",K16)))</formula>
    </cfRule>
  </conditionalFormatting>
  <conditionalFormatting sqref="K30:K33 K36:K37">
    <cfRule type="containsText" dxfId="1729" priority="111" operator="containsText" text="❌">
      <formula>NOT(ISERROR(SEARCH("❌",K30)))</formula>
    </cfRule>
  </conditionalFormatting>
  <conditionalFormatting sqref="L16">
    <cfRule type="cellIs" dxfId="1728" priority="5" operator="equal">
      <formula>"Catastrófico"</formula>
    </cfRule>
    <cfRule type="cellIs" dxfId="1727" priority="6" operator="equal">
      <formula>"Mayor"</formula>
    </cfRule>
    <cfRule type="cellIs" dxfId="1726" priority="7" operator="equal">
      <formula>"Moderado"</formula>
    </cfRule>
    <cfRule type="cellIs" dxfId="1725" priority="8" operator="equal">
      <formula>"Menor"</formula>
    </cfRule>
    <cfRule type="cellIs" dxfId="1724" priority="9" operator="equal">
      <formula>"Leve"</formula>
    </cfRule>
  </conditionalFormatting>
  <conditionalFormatting sqref="L30">
    <cfRule type="cellIs" dxfId="1723" priority="116" operator="equal">
      <formula>"Catastrófico"</formula>
    </cfRule>
    <cfRule type="cellIs" dxfId="1722" priority="117" operator="equal">
      <formula>"Mayor"</formula>
    </cfRule>
    <cfRule type="cellIs" dxfId="1721" priority="118" operator="equal">
      <formula>"Moderado"</formula>
    </cfRule>
    <cfRule type="cellIs" dxfId="1720" priority="119" operator="equal">
      <formula>"Menor"</formula>
    </cfRule>
    <cfRule type="cellIs" dxfId="1719" priority="120" operator="equal">
      <formula>"Leve"</formula>
    </cfRule>
  </conditionalFormatting>
  <conditionalFormatting sqref="L32 L34 L36">
    <cfRule type="cellIs" dxfId="1718" priority="211" operator="equal">
      <formula>"Catastrófico"</formula>
    </cfRule>
    <cfRule type="cellIs" dxfId="1717" priority="212" operator="equal">
      <formula>"Mayor"</formula>
    </cfRule>
    <cfRule type="cellIs" dxfId="1716" priority="213" operator="equal">
      <formula>"Moderado"</formula>
    </cfRule>
    <cfRule type="cellIs" dxfId="1715" priority="214" operator="equal">
      <formula>"Menor"</formula>
    </cfRule>
    <cfRule type="cellIs" dxfId="1714" priority="215" operator="equal">
      <formula>"Leve"</formula>
    </cfRule>
  </conditionalFormatting>
  <conditionalFormatting sqref="N16">
    <cfRule type="cellIs" dxfId="1713" priority="1" operator="equal">
      <formula>"Extremo"</formula>
    </cfRule>
    <cfRule type="cellIs" dxfId="1712" priority="2" operator="equal">
      <formula>"Alto"</formula>
    </cfRule>
    <cfRule type="cellIs" dxfId="1711" priority="3" operator="equal">
      <formula>"Moderado"</formula>
    </cfRule>
    <cfRule type="cellIs" dxfId="1710" priority="4" operator="equal">
      <formula>"Bajo"</formula>
    </cfRule>
  </conditionalFormatting>
  <conditionalFormatting sqref="N30">
    <cfRule type="cellIs" dxfId="1709" priority="112" operator="equal">
      <formula>"Extremo"</formula>
    </cfRule>
    <cfRule type="cellIs" dxfId="1708" priority="113" operator="equal">
      <formula>"Alto"</formula>
    </cfRule>
    <cfRule type="cellIs" dxfId="1707" priority="114" operator="equal">
      <formula>"Moderado"</formula>
    </cfRule>
    <cfRule type="cellIs" dxfId="1706" priority="115" operator="equal">
      <formula>"Bajo"</formula>
    </cfRule>
  </conditionalFormatting>
  <conditionalFormatting sqref="N32">
    <cfRule type="cellIs" dxfId="1705" priority="207" operator="equal">
      <formula>"Extremo"</formula>
    </cfRule>
    <cfRule type="cellIs" dxfId="1704" priority="208" operator="equal">
      <formula>"Alto"</formula>
    </cfRule>
    <cfRule type="cellIs" dxfId="1703" priority="209" operator="equal">
      <formula>"Moderado"</formula>
    </cfRule>
    <cfRule type="cellIs" dxfId="1702" priority="210" operator="equal">
      <formula>"Bajo"</formula>
    </cfRule>
  </conditionalFormatting>
  <conditionalFormatting sqref="N34">
    <cfRule type="cellIs" dxfId="1701" priority="198" operator="equal">
      <formula>"Extremo"</formula>
    </cfRule>
    <cfRule type="cellIs" dxfId="1700" priority="199" operator="equal">
      <formula>"Alto"</formula>
    </cfRule>
    <cfRule type="cellIs" dxfId="1699" priority="200" operator="equal">
      <formula>"Moderado"</formula>
    </cfRule>
    <cfRule type="cellIs" dxfId="1698" priority="201" operator="equal">
      <formula>"Bajo"</formula>
    </cfRule>
  </conditionalFormatting>
  <conditionalFormatting sqref="N36">
    <cfRule type="cellIs" dxfId="1697" priority="189" operator="equal">
      <formula>"Extremo"</formula>
    </cfRule>
    <cfRule type="cellIs" dxfId="1696" priority="190" operator="equal">
      <formula>"Alto"</formula>
    </cfRule>
    <cfRule type="cellIs" dxfId="1695" priority="191" operator="equal">
      <formula>"Moderado"</formula>
    </cfRule>
    <cfRule type="cellIs" dxfId="1694" priority="192" operator="equal">
      <formula>"Bajo"</formula>
    </cfRule>
  </conditionalFormatting>
  <conditionalFormatting sqref="Z16:Z17">
    <cfRule type="cellIs" dxfId="1693" priority="20" operator="equal">
      <formula>"Muy Alta"</formula>
    </cfRule>
    <cfRule type="cellIs" dxfId="1692" priority="21" operator="equal">
      <formula>"Alta"</formula>
    </cfRule>
    <cfRule type="cellIs" dxfId="1691" priority="22" operator="equal">
      <formula>"Media"</formula>
    </cfRule>
    <cfRule type="cellIs" dxfId="1690" priority="23" operator="equal">
      <formula>"Baja"</formula>
    </cfRule>
    <cfRule type="cellIs" dxfId="1689" priority="24" operator="equal">
      <formula>"Muy Baja"</formula>
    </cfRule>
  </conditionalFormatting>
  <conditionalFormatting sqref="Z30:Z37">
    <cfRule type="cellIs" dxfId="1688" priority="130" operator="equal">
      <formula>"Muy Alta"</formula>
    </cfRule>
    <cfRule type="cellIs" dxfId="1687" priority="131" operator="equal">
      <formula>"Alta"</formula>
    </cfRule>
    <cfRule type="cellIs" dxfId="1686" priority="132" operator="equal">
      <formula>"Media"</formula>
    </cfRule>
    <cfRule type="cellIs" dxfId="1685" priority="133" operator="equal">
      <formula>"Baja"</formula>
    </cfRule>
    <cfRule type="cellIs" dxfId="1684" priority="134" operator="equal">
      <formula>"Muy Baja"</formula>
    </cfRule>
  </conditionalFormatting>
  <conditionalFormatting sqref="AB16:AB17">
    <cfRule type="cellIs" dxfId="1683" priority="15" operator="equal">
      <formula>"Catastrófico"</formula>
    </cfRule>
    <cfRule type="cellIs" dxfId="1682" priority="16" operator="equal">
      <formula>"Mayor"</formula>
    </cfRule>
    <cfRule type="cellIs" dxfId="1681" priority="17" operator="equal">
      <formula>"Moderado"</formula>
    </cfRule>
    <cfRule type="cellIs" dxfId="1680" priority="18" operator="equal">
      <formula>"Menor"</formula>
    </cfRule>
    <cfRule type="cellIs" dxfId="1679" priority="19" operator="equal">
      <formula>"Leve"</formula>
    </cfRule>
  </conditionalFormatting>
  <conditionalFormatting sqref="AB30:AB37">
    <cfRule type="cellIs" dxfId="1678" priority="125" operator="equal">
      <formula>"Catastrófico"</formula>
    </cfRule>
    <cfRule type="cellIs" dxfId="1677" priority="126" operator="equal">
      <formula>"Mayor"</formula>
    </cfRule>
    <cfRule type="cellIs" dxfId="1676" priority="127" operator="equal">
      <formula>"Moderado"</formula>
    </cfRule>
    <cfRule type="cellIs" dxfId="1675" priority="128" operator="equal">
      <formula>"Menor"</formula>
    </cfRule>
    <cfRule type="cellIs" dxfId="1674" priority="129" operator="equal">
      <formula>"Leve"</formula>
    </cfRule>
  </conditionalFormatting>
  <conditionalFormatting sqref="AD16:AD17">
    <cfRule type="cellIs" dxfId="1673" priority="11" operator="equal">
      <formula>"Extremo"</formula>
    </cfRule>
    <cfRule type="cellIs" dxfId="1672" priority="12" operator="equal">
      <formula>"Alto"</formula>
    </cfRule>
    <cfRule type="cellIs" dxfId="1671" priority="13" operator="equal">
      <formula>"Moderado"</formula>
    </cfRule>
    <cfRule type="cellIs" dxfId="1670" priority="14" operator="equal">
      <formula>"Bajo"</formula>
    </cfRule>
  </conditionalFormatting>
  <conditionalFormatting sqref="AD30:AD37">
    <cfRule type="cellIs" dxfId="1669" priority="121" operator="equal">
      <formula>"Extremo"</formula>
    </cfRule>
    <cfRule type="cellIs" dxfId="1668" priority="122" operator="equal">
      <formula>"Alto"</formula>
    </cfRule>
    <cfRule type="cellIs" dxfId="1667" priority="123" operator="equal">
      <formula>"Moderado"</formula>
    </cfRule>
    <cfRule type="cellIs" dxfId="1666" priority="124" operator="equal">
      <formula>"Bajo"</formula>
    </cfRule>
  </conditionalFormatting>
  <dataValidations count="4">
    <dataValidation type="list" allowBlank="1" showInputMessage="1" showErrorMessage="1" sqref="B16:B17" xr:uid="{B3D6D9D7-992B-46F6-B33A-B76E5121BCE8}">
      <formula1>$C$11:$C$16</formula1>
    </dataValidation>
    <dataValidation type="list" allowBlank="1" showInputMessage="1" showErrorMessage="1" sqref="F16:F17" xr:uid="{120E4276-8153-4D2D-9E60-7B8D3BDF6510}">
      <formula1>$E$12:$E$17</formula1>
    </dataValidation>
    <dataValidation type="list" allowBlank="1" showInputMessage="1" showErrorMessage="1" sqref="B30:B37" xr:uid="{8E2A90D1-7BC2-4D84-A64A-86932E70AD37}">
      <formula1>$C$12:$C$17</formula1>
    </dataValidation>
    <dataValidation type="list" allowBlank="1" showInputMessage="1" showErrorMessage="1" sqref="F30:F37" xr:uid="{82456655-3EBB-4F4A-9DEF-2A6EF72537CE}">
      <formula1>$E$13:$E$17</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B826A-B066-44B7-BEDF-1F6A311FE7D6}">
  <dimension ref="A1:BC50"/>
  <sheetViews>
    <sheetView workbookViewId="0">
      <selection sqref="A1:C4"/>
    </sheetView>
  </sheetViews>
  <sheetFormatPr baseColWidth="10" defaultRowHeight="14.4" x14ac:dyDescent="0.3"/>
  <cols>
    <col min="5" max="5" width="29.5546875" customWidth="1"/>
    <col min="16" max="16" width="28.88671875" customWidth="1"/>
  </cols>
  <sheetData>
    <row r="1" spans="1:38" x14ac:dyDescent="0.3">
      <c r="A1" s="367"/>
      <c r="B1" s="368"/>
      <c r="C1" s="369"/>
      <c r="D1" s="376" t="s">
        <v>270</v>
      </c>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8"/>
    </row>
    <row r="2" spans="1:38" x14ac:dyDescent="0.3">
      <c r="A2" s="370"/>
      <c r="B2" s="371"/>
      <c r="C2" s="372"/>
      <c r="D2" s="379"/>
      <c r="E2" s="380"/>
      <c r="F2" s="380"/>
      <c r="G2" s="380"/>
      <c r="H2" s="380"/>
      <c r="I2" s="380"/>
      <c r="J2" s="380"/>
      <c r="K2" s="380"/>
      <c r="L2" s="380"/>
      <c r="M2" s="380"/>
      <c r="N2" s="380"/>
      <c r="O2" s="380"/>
      <c r="P2" s="380"/>
      <c r="Q2" s="380"/>
      <c r="R2" s="380"/>
      <c r="S2" s="380"/>
      <c r="T2" s="380"/>
      <c r="U2" s="380"/>
      <c r="V2" s="380"/>
      <c r="W2" s="380"/>
      <c r="X2" s="380"/>
      <c r="Y2" s="380"/>
      <c r="Z2" s="380"/>
      <c r="AA2" s="380"/>
      <c r="AB2" s="380"/>
      <c r="AC2" s="380"/>
      <c r="AD2" s="380"/>
      <c r="AE2" s="380"/>
      <c r="AF2" s="380"/>
      <c r="AG2" s="380"/>
      <c r="AH2" s="380"/>
      <c r="AI2" s="380"/>
      <c r="AJ2" s="380"/>
      <c r="AK2" s="381"/>
      <c r="AL2" s="83"/>
    </row>
    <row r="3" spans="1:38" ht="16.2" customHeight="1" x14ac:dyDescent="0.3">
      <c r="A3" s="370"/>
      <c r="B3" s="371"/>
      <c r="C3" s="372"/>
      <c r="D3" s="379"/>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1"/>
      <c r="AL3" s="83"/>
    </row>
    <row r="4" spans="1:38" ht="18" customHeight="1" thickBot="1" x14ac:dyDescent="0.35">
      <c r="A4" s="373"/>
      <c r="B4" s="374"/>
      <c r="C4" s="375"/>
      <c r="D4" s="382"/>
      <c r="E4" s="383"/>
      <c r="F4" s="383"/>
      <c r="G4" s="383"/>
      <c r="H4" s="383"/>
      <c r="I4" s="383"/>
      <c r="J4" s="383"/>
      <c r="K4" s="383"/>
      <c r="L4" s="383"/>
      <c r="M4" s="383"/>
      <c r="N4" s="383"/>
      <c r="O4" s="383"/>
      <c r="P4" s="383"/>
      <c r="Q4" s="383"/>
      <c r="R4" s="383"/>
      <c r="S4" s="383"/>
      <c r="T4" s="383"/>
      <c r="U4" s="383"/>
      <c r="V4" s="383"/>
      <c r="W4" s="383"/>
      <c r="X4" s="383"/>
      <c r="Y4" s="383"/>
      <c r="Z4" s="383"/>
      <c r="AA4" s="383"/>
      <c r="AB4" s="383"/>
      <c r="AC4" s="383"/>
      <c r="AD4" s="383"/>
      <c r="AE4" s="383"/>
      <c r="AF4" s="383"/>
      <c r="AG4" s="383"/>
      <c r="AH4" s="383"/>
      <c r="AI4" s="383"/>
      <c r="AJ4" s="383"/>
      <c r="AK4" s="384"/>
      <c r="AL4" s="83"/>
    </row>
    <row r="5" spans="1:38" s="1" customFormat="1" ht="18" customHeight="1" thickBot="1" x14ac:dyDescent="0.35"/>
    <row r="6" spans="1:38" ht="18.600000000000001" thickBot="1" x14ac:dyDescent="0.35">
      <c r="A6" s="385" t="s">
        <v>1263</v>
      </c>
      <c r="B6" s="386"/>
      <c r="C6" s="386"/>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7"/>
      <c r="AL6" s="52"/>
    </row>
    <row r="7" spans="1:38" ht="28.95" customHeight="1" x14ac:dyDescent="0.3">
      <c r="A7" s="475"/>
      <c r="B7" s="475"/>
      <c r="C7" s="475"/>
      <c r="D7" s="475"/>
      <c r="E7" s="396" t="s">
        <v>185</v>
      </c>
      <c r="F7" s="396"/>
      <c r="G7" s="396"/>
      <c r="H7" s="396"/>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c r="AH7" s="511" t="s">
        <v>186</v>
      </c>
      <c r="AI7" s="511"/>
      <c r="AJ7" s="511"/>
      <c r="AK7" s="511"/>
      <c r="AL7" s="52"/>
    </row>
    <row r="8" spans="1:38" ht="28.95" customHeight="1" x14ac:dyDescent="0.3">
      <c r="A8" s="475"/>
      <c r="B8" s="475"/>
      <c r="C8" s="475"/>
      <c r="D8" s="475"/>
      <c r="E8" s="396" t="s">
        <v>187</v>
      </c>
      <c r="F8" s="396"/>
      <c r="G8" s="396"/>
      <c r="H8" s="396"/>
      <c r="I8" s="396"/>
      <c r="J8" s="396"/>
      <c r="K8" s="396"/>
      <c r="L8" s="396"/>
      <c r="M8" s="396"/>
      <c r="N8" s="396"/>
      <c r="O8" s="396"/>
      <c r="P8" s="396"/>
      <c r="Q8" s="396"/>
      <c r="R8" s="396"/>
      <c r="S8" s="396"/>
      <c r="T8" s="396"/>
      <c r="U8" s="396"/>
      <c r="V8" s="396"/>
      <c r="W8" s="396"/>
      <c r="X8" s="396"/>
      <c r="Y8" s="396"/>
      <c r="Z8" s="396"/>
      <c r="AA8" s="396"/>
      <c r="AB8" s="396"/>
      <c r="AC8" s="396"/>
      <c r="AD8" s="396"/>
      <c r="AE8" s="396"/>
      <c r="AF8" s="396"/>
      <c r="AG8" s="396"/>
      <c r="AH8" s="511" t="s">
        <v>188</v>
      </c>
      <c r="AI8" s="511"/>
      <c r="AJ8" s="511"/>
      <c r="AK8" s="511"/>
      <c r="AL8" s="52"/>
    </row>
    <row r="9" spans="1:38" ht="18" x14ac:dyDescent="0.3">
      <c r="A9" s="475"/>
      <c r="B9" s="475"/>
      <c r="C9" s="475"/>
      <c r="D9" s="475"/>
      <c r="E9" s="396"/>
      <c r="F9" s="396"/>
      <c r="G9" s="396"/>
      <c r="H9" s="396"/>
      <c r="I9" s="396"/>
      <c r="J9" s="396"/>
      <c r="K9" s="396"/>
      <c r="L9" s="396"/>
      <c r="M9" s="396"/>
      <c r="N9" s="396"/>
      <c r="O9" s="396"/>
      <c r="P9" s="396"/>
      <c r="Q9" s="396"/>
      <c r="R9" s="396"/>
      <c r="S9" s="396"/>
      <c r="T9" s="396"/>
      <c r="U9" s="396"/>
      <c r="V9" s="396"/>
      <c r="W9" s="396"/>
      <c r="X9" s="396"/>
      <c r="Y9" s="396"/>
      <c r="Z9" s="396"/>
      <c r="AA9" s="396"/>
      <c r="AB9" s="396"/>
      <c r="AC9" s="396"/>
      <c r="AD9" s="396"/>
      <c r="AE9" s="396"/>
      <c r="AF9" s="396"/>
      <c r="AG9" s="396"/>
      <c r="AH9" s="511" t="s">
        <v>189</v>
      </c>
      <c r="AI9" s="511"/>
      <c r="AJ9" s="511"/>
      <c r="AK9" s="511"/>
      <c r="AL9" s="52"/>
    </row>
    <row r="10" spans="1:38" x14ac:dyDescent="0.3">
      <c r="A10" s="50"/>
      <c r="B10" s="51"/>
      <c r="C10" s="50"/>
      <c r="D10" s="50"/>
      <c r="E10" s="52"/>
      <c r="F10" s="53"/>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103"/>
    </row>
    <row r="11" spans="1:38" ht="23.4" x14ac:dyDescent="0.3">
      <c r="A11" s="520" t="s">
        <v>8</v>
      </c>
      <c r="B11" s="520"/>
      <c r="C11" s="538" t="s">
        <v>269</v>
      </c>
      <c r="D11" s="538"/>
      <c r="E11" s="538"/>
      <c r="F11" s="538"/>
      <c r="G11" s="538"/>
      <c r="H11" s="520" t="s">
        <v>10</v>
      </c>
      <c r="I11" s="520"/>
      <c r="J11" s="538" t="s">
        <v>270</v>
      </c>
      <c r="K11" s="538"/>
      <c r="L11" s="538"/>
      <c r="M11" s="538"/>
      <c r="N11" s="538"/>
      <c r="O11" s="520" t="s">
        <v>12</v>
      </c>
      <c r="P11" s="520"/>
      <c r="Q11" s="539" t="s">
        <v>271</v>
      </c>
      <c r="R11" s="540"/>
      <c r="S11" s="540"/>
      <c r="T11" s="540"/>
      <c r="U11" s="540"/>
      <c r="V11" s="540"/>
      <c r="W11" s="540"/>
      <c r="X11" s="540"/>
      <c r="Y11" s="540"/>
      <c r="Z11" s="540"/>
      <c r="AA11" s="540"/>
      <c r="AB11" s="540"/>
      <c r="AC11" s="540"/>
      <c r="AD11" s="540"/>
      <c r="AE11" s="541"/>
      <c r="AF11" s="55" t="s">
        <v>14</v>
      </c>
      <c r="AG11" s="537" t="s">
        <v>272</v>
      </c>
      <c r="AH11" s="537"/>
      <c r="AI11" s="537"/>
      <c r="AJ11" s="537"/>
      <c r="AK11" s="537"/>
      <c r="AL11" s="110"/>
    </row>
    <row r="12" spans="1:38" x14ac:dyDescent="0.3">
      <c r="A12" s="514" t="s">
        <v>16</v>
      </c>
      <c r="B12" s="514"/>
      <c r="C12" s="514"/>
      <c r="D12" s="514"/>
      <c r="E12" s="514"/>
      <c r="F12" s="514"/>
      <c r="G12" s="514"/>
      <c r="H12" s="498" t="s">
        <v>17</v>
      </c>
      <c r="I12" s="498"/>
      <c r="J12" s="498"/>
      <c r="K12" s="498"/>
      <c r="L12" s="498"/>
      <c r="M12" s="498"/>
      <c r="N12" s="498"/>
      <c r="O12" s="517" t="s">
        <v>18</v>
      </c>
      <c r="P12" s="517"/>
      <c r="Q12" s="517"/>
      <c r="R12" s="517"/>
      <c r="S12" s="517"/>
      <c r="T12" s="517"/>
      <c r="U12" s="517"/>
      <c r="V12" s="517"/>
      <c r="W12" s="517"/>
      <c r="X12" s="517"/>
      <c r="Y12" s="518" t="s">
        <v>19</v>
      </c>
      <c r="Z12" s="518"/>
      <c r="AA12" s="518"/>
      <c r="AB12" s="518"/>
      <c r="AC12" s="518"/>
      <c r="AD12" s="518"/>
      <c r="AE12" s="518"/>
      <c r="AF12" s="519" t="s">
        <v>20</v>
      </c>
      <c r="AG12" s="519"/>
      <c r="AH12" s="519"/>
      <c r="AI12" s="519"/>
      <c r="AJ12" s="519"/>
      <c r="AK12" s="519"/>
      <c r="AL12" s="52"/>
    </row>
    <row r="13" spans="1:38" x14ac:dyDescent="0.3">
      <c r="A13" s="513" t="s">
        <v>21</v>
      </c>
      <c r="B13" s="514" t="s">
        <v>22</v>
      </c>
      <c r="C13" s="509" t="s">
        <v>23</v>
      </c>
      <c r="D13" s="509" t="s">
        <v>24</v>
      </c>
      <c r="E13" s="514" t="s">
        <v>25</v>
      </c>
      <c r="F13" s="509" t="s">
        <v>26</v>
      </c>
      <c r="G13" s="509" t="s">
        <v>27</v>
      </c>
      <c r="H13" s="500" t="s">
        <v>28</v>
      </c>
      <c r="I13" s="498" t="s">
        <v>29</v>
      </c>
      <c r="J13" s="500" t="s">
        <v>30</v>
      </c>
      <c r="K13" s="500" t="s">
        <v>31</v>
      </c>
      <c r="L13" s="500" t="s">
        <v>32</v>
      </c>
      <c r="M13" s="498" t="s">
        <v>29</v>
      </c>
      <c r="N13" s="500" t="s">
        <v>33</v>
      </c>
      <c r="O13" s="505" t="s">
        <v>34</v>
      </c>
      <c r="P13" s="496" t="s">
        <v>35</v>
      </c>
      <c r="Q13" s="507" t="s">
        <v>36</v>
      </c>
      <c r="R13" s="496" t="s">
        <v>37</v>
      </c>
      <c r="S13" s="496" t="s">
        <v>38</v>
      </c>
      <c r="T13" s="496"/>
      <c r="U13" s="496"/>
      <c r="V13" s="496"/>
      <c r="W13" s="496"/>
      <c r="X13" s="496"/>
      <c r="Y13" s="495" t="s">
        <v>39</v>
      </c>
      <c r="Z13" s="495" t="s">
        <v>40</v>
      </c>
      <c r="AA13" s="495" t="s">
        <v>29</v>
      </c>
      <c r="AB13" s="495" t="s">
        <v>41</v>
      </c>
      <c r="AC13" s="495" t="s">
        <v>29</v>
      </c>
      <c r="AD13" s="495" t="s">
        <v>42</v>
      </c>
      <c r="AE13" s="495" t="s">
        <v>43</v>
      </c>
      <c r="AF13" s="494" t="s">
        <v>20</v>
      </c>
      <c r="AG13" s="494" t="s">
        <v>44</v>
      </c>
      <c r="AH13" s="494" t="s">
        <v>45</v>
      </c>
      <c r="AI13" s="494" t="s">
        <v>46</v>
      </c>
      <c r="AJ13" s="494" t="s">
        <v>47</v>
      </c>
      <c r="AK13" s="494" t="s">
        <v>48</v>
      </c>
      <c r="AL13" s="52"/>
    </row>
    <row r="14" spans="1:38" ht="69.599999999999994" x14ac:dyDescent="0.3">
      <c r="A14" s="513"/>
      <c r="B14" s="515"/>
      <c r="C14" s="510"/>
      <c r="D14" s="510"/>
      <c r="E14" s="515"/>
      <c r="F14" s="510"/>
      <c r="G14" s="510"/>
      <c r="H14" s="501"/>
      <c r="I14" s="499"/>
      <c r="J14" s="501"/>
      <c r="K14" s="501"/>
      <c r="L14" s="499"/>
      <c r="M14" s="499"/>
      <c r="N14" s="501"/>
      <c r="O14" s="506"/>
      <c r="P14" s="496"/>
      <c r="Q14" s="508"/>
      <c r="R14" s="496"/>
      <c r="S14" s="56" t="s">
        <v>49</v>
      </c>
      <c r="T14" s="56" t="s">
        <v>50</v>
      </c>
      <c r="U14" s="56" t="s">
        <v>51</v>
      </c>
      <c r="V14" s="56" t="s">
        <v>52</v>
      </c>
      <c r="W14" s="56" t="s">
        <v>53</v>
      </c>
      <c r="X14" s="56" t="s">
        <v>54</v>
      </c>
      <c r="Y14" s="495"/>
      <c r="Z14" s="495"/>
      <c r="AA14" s="495"/>
      <c r="AB14" s="495"/>
      <c r="AC14" s="495"/>
      <c r="AD14" s="495"/>
      <c r="AE14" s="495"/>
      <c r="AF14" s="494"/>
      <c r="AG14" s="494"/>
      <c r="AH14" s="494"/>
      <c r="AI14" s="494"/>
      <c r="AJ14" s="494"/>
      <c r="AK14" s="494"/>
      <c r="AL14" s="52"/>
    </row>
    <row r="15" spans="1:38" ht="179.4" x14ac:dyDescent="0.3">
      <c r="A15" s="475">
        <v>1</v>
      </c>
      <c r="B15" s="476" t="s">
        <v>89</v>
      </c>
      <c r="C15" s="423" t="s">
        <v>273</v>
      </c>
      <c r="D15" s="423" t="s">
        <v>274</v>
      </c>
      <c r="E15" s="424" t="s">
        <v>275</v>
      </c>
      <c r="F15" s="532" t="s">
        <v>197</v>
      </c>
      <c r="G15" s="533">
        <v>30000</v>
      </c>
      <c r="H15" s="473" t="str">
        <f>IF(G15&lt;=0,"",IF(G15&lt;=2,"Muy Baja",IF(G15&lt;=24,"Baja",IF(G15&lt;=500,"Media",IF(G15&lt;=5000,"Alta","Muy Alta")))))</f>
        <v>Muy Alta</v>
      </c>
      <c r="I15" s="470">
        <f>IF(H15="","",IF(H15="Muy Baja",0.2,IF(H15="Baja",0.4,IF(H15="Media",0.6,IF(H15="Alta",0.8,IF(H15="Muy Alta",1,))))))</f>
        <v>1</v>
      </c>
      <c r="J15" s="479" t="s">
        <v>142</v>
      </c>
      <c r="K15" s="536" t="str">
        <f>IF(J15="","",IF(NOT(ISERROR(MATCH(J15,'[5]Tabla Impacto'!$B$37:$B$39,0))),'[5]Tabla Impacto'!$F$37&amp;"Por favor no seleccionar los criterios de impacto(Afectación Económica o presupuestal y Pérdida Reputacional)",J15))</f>
        <v xml:space="preserve">     El riesgo afecta la imagen de la entidad con algunos usuarios de relevancia frente al logro de los objetivos</v>
      </c>
      <c r="L15" s="485" t="str">
        <f>IF(OR(K15='[6]Tabla Impacto'!$C$11,K15='[6]Tabla Impacto'!$D$11),"Leve",IF(OR(K15='[6]Tabla Impacto'!$C$12,K15='[6]Tabla Impacto'!$D$12),"Menor",IF(OR(K15='[6]Tabla Impacto'!$C$13,K15='[6]Tabla Impacto'!$D$13),"Moderado",IF(OR(K15='[6]Tabla Impacto'!$C$14,K15='[6]Tabla Impacto'!$D$14),"Mayor",IF(OR(K15='[6]Tabla Impacto'!$C$15,K15='[6]Tabla Impacto'!$D$15),"Catastrófico","")))))</f>
        <v>Moderado</v>
      </c>
      <c r="M15" s="483">
        <f>IF(L15="","",IF(L15="Leve",0.2,IF(L15="Menor",0.4,IF(L15="Moderado",0.6,IF(L15="Mayor",0.8,IF(L15="Catastrófico",1,))))))</f>
        <v>0.6</v>
      </c>
      <c r="N15" s="484" t="str">
        <f>IF(OR(AND(H15="Muy Baja",L15="Leve"),AND(H15="Muy Baja",L15="Menor"),AND(H15="Baja",L15="Leve")),"Bajo",IF(OR(AND(H15="Muy baja",L15="Moderado"),AND(H15="Baja",L15="Menor"),AND(H15="Baja",L15="Moderado"),AND(H15="Media",L15="Leve"),AND(H15="Media",L15="Menor"),AND(H15="Media",L15="Moderado"),AND(H15="Alta",L15="Leve"),AND(H15="Alta",L15="Menor")),"Moderado",IF(OR(AND(H15="Muy Baja",L15="Mayor"),AND(H15="Baja",L15="Mayor"),AND(H15="Media",L15="Mayor"),AND(H15="Alta",L15="Moderado"),AND(H15="Alta",L15="Mayor"),AND(H15="Muy Alta",L15="Leve"),AND(H15="Muy Alta",L15="Menor"),AND(H15="Muy Alta",L15="Moderado"),AND(H15="Muy Alta",L15="Mayor")),"Alto",IF(OR(AND(H15="Muy Baja",L15="Catastrófico"),AND(H15="Baja",L15="Catastrófico"),AND(H15="Media",L15="Catastrófico"),AND(H15="Alta",L15="Catastrófico"),AND(H15="Muy Alta",L15="Catastrófico")),"Extremo",""))))</f>
        <v>Alto</v>
      </c>
      <c r="O15" s="57">
        <v>1</v>
      </c>
      <c r="P15" s="24" t="s">
        <v>276</v>
      </c>
      <c r="Q15" s="104" t="s">
        <v>277</v>
      </c>
      <c r="R15" s="60" t="str">
        <f t="shared" ref="R15:R24" si="0">IF(OR(S15="Preventivo",S15="Detectivo"),"Probabilidad",IF(S15="Correctivo","Impacto",""))</f>
        <v>Probabilidad</v>
      </c>
      <c r="S15" s="61" t="s">
        <v>63</v>
      </c>
      <c r="T15" s="61" t="s">
        <v>64</v>
      </c>
      <c r="U15" s="62" t="str">
        <f>IF(AND(S15="Preventivo",T15="Automático"),"50%",IF(AND(S15="Preventivo",T15="Manual"),"40%",IF(AND(S15="Detectivo",T15="Automático"),"40%",IF(AND(S15="Detectivo",T15="Manual"),"30%",IF(AND(S15="Correctivo",T15="Automático"),"35%",IF(AND(S15="Correctivo",T15="Manual"),"25%",""))))))</f>
        <v>40%</v>
      </c>
      <c r="V15" s="61" t="s">
        <v>65</v>
      </c>
      <c r="W15" s="61" t="s">
        <v>167</v>
      </c>
      <c r="X15" s="61" t="s">
        <v>67</v>
      </c>
      <c r="Y15" s="105">
        <f>IFERROR(IF(R15="Probabilidad",(I15-(+I15*U15)),IF(R15="Impacto",I15,"")),"")</f>
        <v>0.6</v>
      </c>
      <c r="Z15" s="64" t="str">
        <f>IFERROR(IF(Y15="","",IF(Y15&lt;=0.2,"Muy Baja",IF(Y15&lt;=0.4,"Baja",IF(Y15&lt;=0.6,"Media",IF(Y15&lt;=0.8,"Alta","Muy Alta"))))),"")</f>
        <v>Media</v>
      </c>
      <c r="AA15" s="62">
        <f>+Y15</f>
        <v>0.6</v>
      </c>
      <c r="AB15" s="64" t="str">
        <f>IFERROR(IF(AC15="","",IF(AC15&lt;=0.2,"Leve",IF(AC15&lt;=0.4,"Menor",IF(AC15&lt;=0.6,"Moderado",IF(AC15&lt;=0.8,"Mayor","Catastrófico"))))),"")</f>
        <v>Moderado</v>
      </c>
      <c r="AC15" s="62">
        <f>IFERROR(IF(R15="Impacto",(M15-(+M15*U15)),IF(R15="Probabilidad",M15,"")),"")</f>
        <v>0.6</v>
      </c>
      <c r="AD15" s="65" t="str">
        <f>IFERROR(IF(OR(AND(Z15="Muy Baja",AB15="Leve"),AND(Z15="Muy Baja",AB15="Menor"),AND(Z15="Baja",AB15="Leve")),"Bajo",IF(OR(AND(Z15="Muy baja",AB15="Moderado"),AND(Z15="Baja",AB15="Menor"),AND(Z15="Baja",AB15="Moderado"),AND(Z15="Media",AB15="Leve"),AND(Z15="Media",AB15="Menor"),AND(Z15="Media",AB15="Moderado"),AND(Z15="Alta",AB15="Leve"),AND(Z15="Alta",AB15="Menor")),"Moderado",IF(OR(AND(Z15="Muy Baja",AB15="Mayor"),AND(Z15="Baja",AB15="Mayor"),AND(Z15="Media",AB15="Mayor"),AND(Z15="Alta",AB15="Moderado"),AND(Z15="Alta",AB15="Mayor"),AND(Z15="Muy Alta",AB15="Leve"),AND(Z15="Muy Alta",AB15="Menor"),AND(Z15="Muy Alta",AB15="Moderado"),AND(Z15="Muy Alta",AB15="Mayor")),"Alto",IF(OR(AND(Z15="Muy Baja",AB15="Catastrófico"),AND(Z15="Baja",AB15="Catastrófico"),AND(Z15="Media",AB15="Catastrófico"),AND(Z15="Alta",AB15="Catastrófico"),AND(Z15="Muy Alta",AB15="Catastrófico")),"Extremo","")))),"")</f>
        <v>Moderado</v>
      </c>
      <c r="AE15" s="61" t="s">
        <v>160</v>
      </c>
      <c r="AF15" s="534"/>
      <c r="AG15" s="106" t="s">
        <v>278</v>
      </c>
      <c r="AH15" s="107">
        <v>46386</v>
      </c>
      <c r="AI15" s="108" t="s">
        <v>279</v>
      </c>
      <c r="AJ15" s="107" t="s">
        <v>280</v>
      </c>
      <c r="AK15" s="109" t="s">
        <v>74</v>
      </c>
      <c r="AL15" s="52"/>
    </row>
    <row r="16" spans="1:38" ht="96.6" x14ac:dyDescent="0.3">
      <c r="A16" s="475"/>
      <c r="B16" s="476"/>
      <c r="C16" s="423"/>
      <c r="D16" s="423"/>
      <c r="E16" s="424"/>
      <c r="F16" s="532"/>
      <c r="G16" s="533"/>
      <c r="H16" s="473"/>
      <c r="I16" s="470"/>
      <c r="J16" s="479"/>
      <c r="K16" s="536">
        <f>IF(NOT(ISERROR(MATCH(J16,_xlfn.ANCHORARRAY(E19),0))),#REF!&amp;"Por favor no seleccionar los criterios de impacto",J16)</f>
        <v>0</v>
      </c>
      <c r="L16" s="480"/>
      <c r="M16" s="472"/>
      <c r="N16" s="481"/>
      <c r="O16" s="57">
        <v>2</v>
      </c>
      <c r="P16" s="24" t="s">
        <v>281</v>
      </c>
      <c r="Q16" s="104" t="s">
        <v>282</v>
      </c>
      <c r="R16" s="60" t="str">
        <f t="shared" si="0"/>
        <v>Probabilidad</v>
      </c>
      <c r="S16" s="61" t="s">
        <v>63</v>
      </c>
      <c r="T16" s="61" t="s">
        <v>64</v>
      </c>
      <c r="U16" s="62" t="str">
        <f t="shared" ref="U16" si="1">IF(AND(S16="Preventivo",T16="Automático"),"50%",IF(AND(S16="Preventivo",T16="Manual"),"40%",IF(AND(S16="Detectivo",T16="Automático"),"40%",IF(AND(S16="Detectivo",T16="Manual"),"30%",IF(AND(S16="Correctivo",T16="Automático"),"35%",IF(AND(S16="Correctivo",T16="Manual"),"25%",""))))))</f>
        <v>40%</v>
      </c>
      <c r="V16" s="61" t="s">
        <v>65</v>
      </c>
      <c r="W16" s="61" t="s">
        <v>66</v>
      </c>
      <c r="X16" s="61" t="s">
        <v>67</v>
      </c>
      <c r="Y16" s="105">
        <f>IFERROR(IF(AND(R15="Probabilidad",R16="Probabilidad"),(AA15-(+AA15*U16)),IF(R16="Probabilidad",(I15-(+I15*U16)),IF(R16="Impacto",AA15,""))),"")</f>
        <v>0.36</v>
      </c>
      <c r="Z16" s="64" t="str">
        <f t="shared" ref="Z16:Z24" si="2">IFERROR(IF(Y16="","",IF(Y16&lt;=0.2,"Muy Baja",IF(Y16&lt;=0.4,"Baja",IF(Y16&lt;=0.6,"Media",IF(Y16&lt;=0.8,"Alta","Muy Alta"))))),"")</f>
        <v>Baja</v>
      </c>
      <c r="AA16" s="62">
        <f t="shared" ref="AA16" si="3">+Y16</f>
        <v>0.36</v>
      </c>
      <c r="AB16" s="64" t="str">
        <f t="shared" ref="AB16:AB24" si="4">IFERROR(IF(AC16="","",IF(AC16&lt;=0.2,"Leve",IF(AC16&lt;=0.4,"Menor",IF(AC16&lt;=0.6,"Moderado",IF(AC16&lt;=0.8,"Mayor","Catastrófico"))))),"")</f>
        <v>Moderado</v>
      </c>
      <c r="AC16" s="62">
        <f>IFERROR(IF(AND(R15="Impacto",R16="Impacto"),(AC15-(+AC15*U16)),IF(R16="Impacto",($M$15-(+$M$15*U16)),IF(R16="Probabilidad",AC15,""))),"")</f>
        <v>0.6</v>
      </c>
      <c r="AD16" s="65" t="str">
        <f t="shared" ref="AD16" si="5">IFERROR(IF(OR(AND(Z16="Muy Baja",AB16="Leve"),AND(Z16="Muy Baja",AB16="Menor"),AND(Z16="Baja",AB16="Leve")),"Bajo",IF(OR(AND(Z16="Muy baja",AB16="Moderado"),AND(Z16="Baja",AB16="Menor"),AND(Z16="Baja",AB16="Moderado"),AND(Z16="Media",AB16="Leve"),AND(Z16="Media",AB16="Menor"),AND(Z16="Media",AB16="Moderado"),AND(Z16="Alta",AB16="Leve"),AND(Z16="Alta",AB16="Menor")),"Moderado",IF(OR(AND(Z16="Muy Baja",AB16="Mayor"),AND(Z16="Baja",AB16="Mayor"),AND(Z16="Media",AB16="Mayor"),AND(Z16="Alta",AB16="Moderado"),AND(Z16="Alta",AB16="Mayor"),AND(Z16="Muy Alta",AB16="Leve"),AND(Z16="Muy Alta",AB16="Menor"),AND(Z16="Muy Alta",AB16="Moderado"),AND(Z16="Muy Alta",AB16="Mayor")),"Alto",IF(OR(AND(Z16="Muy Baja",AB16="Catastrófico"),AND(Z16="Baja",AB16="Catastrófico"),AND(Z16="Media",AB16="Catastrófico"),AND(Z16="Alta",AB16="Catastrófico"),AND(Z16="Muy Alta",AB16="Catastrófico")),"Extremo","")))),"")</f>
        <v>Moderado</v>
      </c>
      <c r="AE16" s="61" t="s">
        <v>160</v>
      </c>
      <c r="AF16" s="535"/>
      <c r="AG16" s="106" t="s">
        <v>283</v>
      </c>
      <c r="AH16" s="107">
        <v>46386</v>
      </c>
      <c r="AI16" s="111" t="s">
        <v>279</v>
      </c>
      <c r="AJ16" s="107" t="s">
        <v>280</v>
      </c>
      <c r="AK16" s="109" t="s">
        <v>74</v>
      </c>
      <c r="AL16" s="52"/>
    </row>
    <row r="17" spans="1:55" ht="151.80000000000001" x14ac:dyDescent="0.3">
      <c r="A17" s="475">
        <v>2</v>
      </c>
      <c r="B17" s="476" t="s">
        <v>89</v>
      </c>
      <c r="C17" s="423" t="s">
        <v>284</v>
      </c>
      <c r="D17" s="423" t="s">
        <v>285</v>
      </c>
      <c r="E17" s="424" t="s">
        <v>286</v>
      </c>
      <c r="F17" s="532" t="s">
        <v>197</v>
      </c>
      <c r="G17" s="533">
        <v>55000</v>
      </c>
      <c r="H17" s="473" t="str">
        <f>IF(G17&lt;=0,"",IF(G17&lt;=2,"Muy Baja",IF(G17&lt;=24,"Baja",IF(G17&lt;=500,"Media",IF(G17&lt;=5000,"Alta","Muy Alta")))))</f>
        <v>Muy Alta</v>
      </c>
      <c r="I17" s="470">
        <f>IF(H17="","",IF(H17="Muy Baja",0.2,IF(H17="Baja",0.4,IF(H17="Media",0.6,IF(H17="Alta",0.8,IF(H17="Muy Alta",1,))))))</f>
        <v>1</v>
      </c>
      <c r="J17" s="479" t="s">
        <v>198</v>
      </c>
      <c r="K17" s="470" t="str">
        <f>IF(NOT(ISERROR(MATCH(J17,'[6]Tabla Impacto'!$B$221:$B$223,0))),'[6]Tabla Impacto'!$F$223&amp;"Por favor no seleccionar los criterios de impacto(Afectación Económica o presupuestal y Pérdida Reputacional)",J17)</f>
        <v xml:space="preserve">     El riesgo afecta la imagen de de la entidad con efecto publicitario sostenido a nivel de sector administrativo, nivel departamental o municipal</v>
      </c>
      <c r="L17" s="473" t="str">
        <f>IF(OR(K17='[6]Tabla Impacto'!$C$11,K17='[6]Tabla Impacto'!$D$11),"Leve",IF(OR(K17='[6]Tabla Impacto'!$C$12,K17='[6]Tabla Impacto'!$D$12),"Menor",IF(OR(K17='[6]Tabla Impacto'!$C$13,K17='[6]Tabla Impacto'!$D$13),"Moderado",IF(OR(K17='[6]Tabla Impacto'!$C$14,K17='[6]Tabla Impacto'!$D$14),"Mayor",IF(OR(K17='[6]Tabla Impacto'!$C$15,K17='[6]Tabla Impacto'!$D$15),"Catastrófico","")))))</f>
        <v>Mayor</v>
      </c>
      <c r="M17" s="470">
        <f>IF(L17="","",IF(L17="Leve",0.2,IF(L17="Menor",0.4,IF(L17="Moderado",0.6,IF(L17="Mayor",0.8,IF(L17="Catastrófico",1,))))))</f>
        <v>0.8</v>
      </c>
      <c r="N17" s="482" t="str">
        <f>IF(OR(AND(H17="Muy Baja",L17="Leve"),AND(H17="Muy Baja",L17="Menor"),AND(H17="Baja",L17="Leve")),"Bajo",IF(OR(AND(H17="Muy baja",L17="Moderado"),AND(H17="Baja",L17="Menor"),AND(H17="Baja",L17="Moderado"),AND(H17="Media",L17="Leve"),AND(H17="Media",L17="Menor"),AND(H17="Media",L17="Moderado"),AND(H17="Alta",L17="Leve"),AND(H17="Alta",L17="Menor")),"Moderado",IF(OR(AND(H17="Muy Baja",L17="Mayor"),AND(H17="Baja",L17="Mayor"),AND(H17="Media",L17="Mayor"),AND(H17="Alta",L17="Moderado"),AND(H17="Alta",L17="Mayor"),AND(H17="Muy Alta",L17="Leve"),AND(H17="Muy Alta",L17="Menor"),AND(H17="Muy Alta",L17="Moderado"),AND(H17="Muy Alta",L17="Mayor")),"Alto",IF(OR(AND(H17="Muy Baja",L17="Catastrófico"),AND(H17="Baja",L17="Catastrófico"),AND(H17="Media",L17="Catastrófico"),AND(H17="Alta",L17="Catastrófico"),AND(H17="Muy Alta",L17="Catastrófico")),"Extremo",""))))</f>
        <v>Alto</v>
      </c>
      <c r="O17" s="57">
        <v>1</v>
      </c>
      <c r="P17" s="24" t="s">
        <v>287</v>
      </c>
      <c r="Q17" s="24" t="s">
        <v>288</v>
      </c>
      <c r="R17" s="60" t="str">
        <f t="shared" si="0"/>
        <v>Probabilidad</v>
      </c>
      <c r="S17" s="61" t="s">
        <v>63</v>
      </c>
      <c r="T17" s="61" t="s">
        <v>64</v>
      </c>
      <c r="U17" s="62" t="str">
        <f>IF(AND(S17="Preventivo",T17="Automático"),"50%",IF(AND(S17="Preventivo",T17="Manual"),"40%",IF(AND(S17="Detectivo",T17="Automático"),"40%",IF(AND(S17="Detectivo",T17="Manual"),"30%",IF(AND(S17="Correctivo",T17="Automático"),"35%",IF(AND(S17="Correctivo",T17="Manual"),"25%",""))))))</f>
        <v>40%</v>
      </c>
      <c r="V17" s="61" t="s">
        <v>65</v>
      </c>
      <c r="W17" s="61" t="s">
        <v>167</v>
      </c>
      <c r="X17" s="61" t="s">
        <v>67</v>
      </c>
      <c r="Y17" s="105">
        <f>IFERROR(IF(R17="Probabilidad",(I17-(+I17*U17)),IF(R17="Impacto",I17,"")),"")</f>
        <v>0.6</v>
      </c>
      <c r="Z17" s="64" t="str">
        <f>IFERROR(IF(Y17="","",IF(Y17&lt;=0.2,"Muy Baja",IF(Y17&lt;=0.4,"Baja",IF(Y17&lt;=0.6,"Media",IF(Y17&lt;=0.8,"Alta","Muy Alta"))))),"")</f>
        <v>Media</v>
      </c>
      <c r="AA17" s="62">
        <f>+Y17</f>
        <v>0.6</v>
      </c>
      <c r="AB17" s="64" t="str">
        <f>IFERROR(IF(AC17="","",IF(AC17&lt;=0.2,"Leve",IF(AC17&lt;=0.4,"Menor",IF(AC17&lt;=0.6,"Moderado",IF(AC17&lt;=0.8,"Mayor","Catastrófico"))))),"")</f>
        <v>Mayor</v>
      </c>
      <c r="AC17" s="62">
        <f>IFERROR(IF(R17="Impacto",(M17-(+M17*U17)),IF(R17="Probabilidad",M17,"")),"")</f>
        <v>0.8</v>
      </c>
      <c r="AD17" s="65" t="str">
        <f>IFERROR(IF(OR(AND(Z17="Muy Baja",AB17="Leve"),AND(Z17="Muy Baja",AB17="Menor"),AND(Z17="Baja",AB17="Leve")),"Bajo",IF(OR(AND(Z17="Muy baja",AB17="Moderado"),AND(Z17="Baja",AB17="Menor"),AND(Z17="Baja",AB17="Moderado"),AND(Z17="Media",AB17="Leve"),AND(Z17="Media",AB17="Menor"),AND(Z17="Media",AB17="Moderado"),AND(Z17="Alta",AB17="Leve"),AND(Z17="Alta",AB17="Menor")),"Moderado",IF(OR(AND(Z17="Muy Baja",AB17="Mayor"),AND(Z17="Baja",AB17="Mayor"),AND(Z17="Media",AB17="Mayor"),AND(Z17="Alta",AB17="Moderado"),AND(Z17="Alta",AB17="Mayor"),AND(Z17="Muy Alta",AB17="Leve"),AND(Z17="Muy Alta",AB17="Menor"),AND(Z17="Muy Alta",AB17="Moderado"),AND(Z17="Muy Alta",AB17="Mayor")),"Alto",IF(OR(AND(Z17="Muy Baja",AB17="Catastrófico"),AND(Z17="Baja",AB17="Catastrófico"),AND(Z17="Media",AB17="Catastrófico"),AND(Z17="Alta",AB17="Catastrófico"),AND(Z17="Muy Alta",AB17="Catastrófico")),"Extremo","")))),"")</f>
        <v>Alto</v>
      </c>
      <c r="AE17" s="61" t="s">
        <v>160</v>
      </c>
      <c r="AF17" s="534"/>
      <c r="AG17" s="112" t="s">
        <v>289</v>
      </c>
      <c r="AH17" s="107">
        <v>46386</v>
      </c>
      <c r="AI17" s="111" t="s">
        <v>279</v>
      </c>
      <c r="AJ17" s="107" t="s">
        <v>280</v>
      </c>
      <c r="AK17" s="109" t="s">
        <v>74</v>
      </c>
      <c r="AL17" s="52"/>
    </row>
    <row r="18" spans="1:55" ht="207" x14ac:dyDescent="0.3">
      <c r="A18" s="475"/>
      <c r="B18" s="476"/>
      <c r="C18" s="423"/>
      <c r="D18" s="423"/>
      <c r="E18" s="424"/>
      <c r="F18" s="532"/>
      <c r="G18" s="533"/>
      <c r="H18" s="473"/>
      <c r="I18" s="470"/>
      <c r="J18" s="479"/>
      <c r="K18" s="470">
        <f>IF(NOT(ISERROR(MATCH(J18,_xlfn.ANCHORARRAY(E21),0))),#REF!&amp;"Por favor no seleccionar los criterios de impacto",J18)</f>
        <v>0</v>
      </c>
      <c r="L18" s="473"/>
      <c r="M18" s="470"/>
      <c r="N18" s="482"/>
      <c r="O18" s="57">
        <v>2</v>
      </c>
      <c r="P18" s="24" t="s">
        <v>290</v>
      </c>
      <c r="Q18" s="24" t="s">
        <v>291</v>
      </c>
      <c r="R18" s="60" t="str">
        <f t="shared" si="0"/>
        <v>Probabilidad</v>
      </c>
      <c r="S18" s="61" t="s">
        <v>63</v>
      </c>
      <c r="T18" s="61" t="s">
        <v>64</v>
      </c>
      <c r="U18" s="62" t="str">
        <f t="shared" ref="U18" si="6">IF(AND(S18="Preventivo",T18="Automático"),"50%",IF(AND(S18="Preventivo",T18="Manual"),"40%",IF(AND(S18="Detectivo",T18="Automático"),"40%",IF(AND(S18="Detectivo",T18="Manual"),"30%",IF(AND(S18="Correctivo",T18="Automático"),"35%",IF(AND(S18="Correctivo",T18="Manual"),"25%",""))))))</f>
        <v>40%</v>
      </c>
      <c r="V18" s="61" t="s">
        <v>65</v>
      </c>
      <c r="W18" s="61" t="s">
        <v>167</v>
      </c>
      <c r="X18" s="61" t="s">
        <v>67</v>
      </c>
      <c r="Y18" s="105">
        <f>IFERROR(IF(AND(R17="Probabilidad",R18="Probabilidad"),(AA17-(+AA17*U18)),IF(R18="Probabilidad",(I17-(+I17*U18)),IF(R18="Impacto",AA17,""))),"")</f>
        <v>0.36</v>
      </c>
      <c r="Z18" s="64" t="str">
        <f t="shared" si="2"/>
        <v>Baja</v>
      </c>
      <c r="AA18" s="62">
        <f t="shared" ref="AA18" si="7">+Y18</f>
        <v>0.36</v>
      </c>
      <c r="AB18" s="64" t="str">
        <f t="shared" si="4"/>
        <v>Moderado</v>
      </c>
      <c r="AC18" s="62">
        <f>IFERROR(IF(AND(R17="Impacto",R18="Impacto"),(AC15-(+AC15*U18)),IF(R18="Impacto",($M$17-(+$M$17*U18)),IF(R18="Probabilidad",AC15,""))),"")</f>
        <v>0.6</v>
      </c>
      <c r="AD18" s="65" t="str">
        <f t="shared" ref="AD18" si="8">IFERROR(IF(OR(AND(Z18="Muy Baja",AB18="Leve"),AND(Z18="Muy Baja",AB18="Menor"),AND(Z18="Baja",AB18="Leve")),"Bajo",IF(OR(AND(Z18="Muy baja",AB18="Moderado"),AND(Z18="Baja",AB18="Menor"),AND(Z18="Baja",AB18="Moderado"),AND(Z18="Media",AB18="Leve"),AND(Z18="Media",AB18="Menor"),AND(Z18="Media",AB18="Moderado"),AND(Z18="Alta",AB18="Leve"),AND(Z18="Alta",AB18="Menor")),"Moderado",IF(OR(AND(Z18="Muy Baja",AB18="Mayor"),AND(Z18="Baja",AB18="Mayor"),AND(Z18="Media",AB18="Mayor"),AND(Z18="Alta",AB18="Moderado"),AND(Z18="Alta",AB18="Mayor"),AND(Z18="Muy Alta",AB18="Leve"),AND(Z18="Muy Alta",AB18="Menor"),AND(Z18="Muy Alta",AB18="Moderado"),AND(Z18="Muy Alta",AB18="Mayor")),"Alto",IF(OR(AND(Z18="Muy Baja",AB18="Catastrófico"),AND(Z18="Baja",AB18="Catastrófico"),AND(Z18="Media",AB18="Catastrófico"),AND(Z18="Alta",AB18="Catastrófico"),AND(Z18="Muy Alta",AB18="Catastrófico")),"Extremo","")))),"")</f>
        <v>Moderado</v>
      </c>
      <c r="AE18" s="61" t="s">
        <v>160</v>
      </c>
      <c r="AF18" s="535"/>
      <c r="AG18" s="112" t="s">
        <v>292</v>
      </c>
      <c r="AH18" s="107">
        <v>46386</v>
      </c>
      <c r="AI18" s="111" t="s">
        <v>279</v>
      </c>
      <c r="AJ18" s="107" t="s">
        <v>280</v>
      </c>
      <c r="AK18" s="109" t="s">
        <v>74</v>
      </c>
      <c r="AL18" s="52"/>
    </row>
    <row r="19" spans="1:55" ht="193.2" x14ac:dyDescent="0.3">
      <c r="A19" s="475">
        <v>3</v>
      </c>
      <c r="B19" s="476" t="s">
        <v>89</v>
      </c>
      <c r="C19" s="423" t="s">
        <v>293</v>
      </c>
      <c r="D19" s="423" t="s">
        <v>294</v>
      </c>
      <c r="E19" s="424" t="s">
        <v>295</v>
      </c>
      <c r="F19" s="532" t="s">
        <v>229</v>
      </c>
      <c r="G19" s="533">
        <v>12</v>
      </c>
      <c r="H19" s="473" t="str">
        <f>IF(G19&lt;=0,"",IF(G19&lt;=2,"Muy Baja",IF(G19&lt;=24,"Baja",IF(G19&lt;=500,"Media",IF(G19&lt;=5000,"Alta","Muy Alta")))))</f>
        <v>Baja</v>
      </c>
      <c r="I19" s="470">
        <f>IF(H19="","",IF(H19="Muy Baja",0.2,IF(H19="Baja",0.4,IF(H19="Media",0.6,IF(H19="Alta",0.8,IF(H19="Muy Alta",1,))))))</f>
        <v>0.4</v>
      </c>
      <c r="J19" s="479" t="s">
        <v>60</v>
      </c>
      <c r="K19" s="470" t="str">
        <f>IF(NOT(ISERROR(MATCH(J19,'[6]Tabla Impacto'!$B$221:$B$223,0))),'[6]Tabla Impacto'!$F$223&amp;"Por favor no seleccionar los criterios de impacto(Afectación Económica o presupuestal y Pérdida Reputacional)",J19)</f>
        <v xml:space="preserve">     El riesgo afecta la imagen de alguna área de la organización</v>
      </c>
      <c r="L19" s="473" t="str">
        <f>IF(OR(K19='[6]Tabla Impacto'!$C$11,K19='[6]Tabla Impacto'!$D$11),"Leve",IF(OR(K19='[6]Tabla Impacto'!$C$12,K19='[6]Tabla Impacto'!$D$12),"Menor",IF(OR(K19='[6]Tabla Impacto'!$C$13,K19='[6]Tabla Impacto'!$D$13),"Moderado",IF(OR(K19='[6]Tabla Impacto'!$C$14,K19='[6]Tabla Impacto'!$D$14),"Mayor",IF(OR(K19='[6]Tabla Impacto'!$C$15,K19='[6]Tabla Impacto'!$D$15),"Catastrófico","")))))</f>
        <v>Leve</v>
      </c>
      <c r="M19" s="470">
        <f>IF(L19="","",IF(L19="Leve",0.2,IF(L19="Menor",0.4,IF(L19="Moderado",0.6,IF(L19="Mayor",0.8,IF(L19="Catastrófico",1,))))))</f>
        <v>0.2</v>
      </c>
      <c r="N19" s="482" t="str">
        <f>IF(OR(AND(H19="Muy Baja",L19="Leve"),AND(H19="Muy Baja",L19="Menor"),AND(H19="Baja",L19="Leve")),"Bajo",IF(OR(AND(H19="Muy baja",L19="Moderado"),AND(H19="Baja",L19="Menor"),AND(H19="Baja",L19="Moderado"),AND(H19="Media",L19="Leve"),AND(H19="Media",L19="Menor"),AND(H19="Media",L19="Moderado"),AND(H19="Alta",L19="Leve"),AND(H19="Alta",L19="Menor")),"Moderado",IF(OR(AND(H19="Muy Baja",L19="Mayor"),AND(H19="Baja",L19="Mayor"),AND(H19="Media",L19="Mayor"),AND(H19="Alta",L19="Moderado"),AND(H19="Alta",L19="Mayor"),AND(H19="Muy Alta",L19="Leve"),AND(H19="Muy Alta",L19="Menor"),AND(H19="Muy Alta",L19="Moderado"),AND(H19="Muy Alta",L19="Mayor")),"Alto",IF(OR(AND(H19="Muy Baja",L19="Catastrófico"),AND(H19="Baja",L19="Catastrófico"),AND(H19="Media",L19="Catastrófico"),AND(H19="Alta",L19="Catastrófico"),AND(H19="Muy Alta",L19="Catastrófico")),"Extremo",""))))</f>
        <v>Bajo</v>
      </c>
      <c r="O19" s="57">
        <v>1</v>
      </c>
      <c r="P19" s="24" t="s">
        <v>296</v>
      </c>
      <c r="Q19" s="104" t="s">
        <v>297</v>
      </c>
      <c r="R19" s="60" t="str">
        <f t="shared" si="0"/>
        <v>Probabilidad</v>
      </c>
      <c r="S19" s="61" t="s">
        <v>63</v>
      </c>
      <c r="T19" s="61" t="s">
        <v>64</v>
      </c>
      <c r="U19" s="62" t="str">
        <f>IF(AND(S19="Preventivo",T19="Automático"),"50%",IF(AND(S19="Preventivo",T19="Manual"),"40%",IF(AND(S19="Detectivo",T19="Automático"),"40%",IF(AND(S19="Detectivo",T19="Manual"),"30%",IF(AND(S19="Correctivo",T19="Automático"),"35%",IF(AND(S19="Correctivo",T19="Manual"),"25%",""))))))</f>
        <v>40%</v>
      </c>
      <c r="V19" s="61" t="s">
        <v>65</v>
      </c>
      <c r="W19" s="61" t="s">
        <v>66</v>
      </c>
      <c r="X19" s="61" t="s">
        <v>266</v>
      </c>
      <c r="Y19" s="105">
        <f>IFERROR(IF(R19="Probabilidad",(I19-(+I19*U19)),IF(R19="Impacto",I19,"")),"")</f>
        <v>0.24</v>
      </c>
      <c r="Z19" s="64" t="str">
        <f>IFERROR(IF(Y19="","",IF(Y19&lt;=0.2,"Muy Baja",IF(Y19&lt;=0.4,"Baja",IF(Y19&lt;=0.6,"Media",IF(Y19&lt;=0.8,"Alta","Muy Alta"))))),"")</f>
        <v>Baja</v>
      </c>
      <c r="AA19" s="62">
        <f>+Y19</f>
        <v>0.24</v>
      </c>
      <c r="AB19" s="64" t="str">
        <f>IFERROR(IF(AC19="","",IF(AC19&lt;=0.2,"Leve",IF(AC19&lt;=0.4,"Menor",IF(AC19&lt;=0.6,"Moderado",IF(AC19&lt;=0.8,"Mayor","Catastrófico"))))),"")</f>
        <v>Leve</v>
      </c>
      <c r="AC19" s="62">
        <f>IFERROR(IF(R19="Impacto",(M19-(+M19*U19)),IF(R19="Probabilidad",M19,"")),"")</f>
        <v>0.2</v>
      </c>
      <c r="AD19" s="65" t="str">
        <f>IFERROR(IF(OR(AND(Z19="Muy Baja",AB19="Leve"),AND(Z19="Muy Baja",AB19="Menor"),AND(Z19="Baja",AB19="Leve")),"Bajo",IF(OR(AND(Z19="Muy baja",AB19="Moderado"),AND(Z19="Baja",AB19="Menor"),AND(Z19="Baja",AB19="Moderado"),AND(Z19="Media",AB19="Leve"),AND(Z19="Media",AB19="Menor"),AND(Z19="Media",AB19="Moderado"),AND(Z19="Alta",AB19="Leve"),AND(Z19="Alta",AB19="Menor")),"Moderado",IF(OR(AND(Z19="Muy Baja",AB19="Mayor"),AND(Z19="Baja",AB19="Mayor"),AND(Z19="Media",AB19="Mayor"),AND(Z19="Alta",AB19="Moderado"),AND(Z19="Alta",AB19="Mayor"),AND(Z19="Muy Alta",AB19="Leve"),AND(Z19="Muy Alta",AB19="Menor"),AND(Z19="Muy Alta",AB19="Moderado"),AND(Z19="Muy Alta",AB19="Mayor")),"Alto",IF(OR(AND(Z19="Muy Baja",AB19="Catastrófico"),AND(Z19="Baja",AB19="Catastrófico"),AND(Z19="Media",AB19="Catastrófico"),AND(Z19="Alta",AB19="Catastrófico"),AND(Z19="Muy Alta",AB19="Catastrófico")),"Extremo","")))),"")</f>
        <v>Bajo</v>
      </c>
      <c r="AE19" s="61" t="s">
        <v>68</v>
      </c>
      <c r="AF19" s="534" t="s">
        <v>298</v>
      </c>
      <c r="AG19" s="112" t="s">
        <v>299</v>
      </c>
      <c r="AH19" s="107">
        <v>46386</v>
      </c>
      <c r="AI19" s="107" t="s">
        <v>300</v>
      </c>
      <c r="AJ19" s="107" t="s">
        <v>300</v>
      </c>
      <c r="AK19" s="109" t="s">
        <v>74</v>
      </c>
      <c r="AL19" s="52"/>
    </row>
    <row r="20" spans="1:55" ht="248.4" x14ac:dyDescent="0.3">
      <c r="A20" s="475"/>
      <c r="B20" s="476"/>
      <c r="C20" s="423"/>
      <c r="D20" s="423"/>
      <c r="E20" s="424"/>
      <c r="F20" s="532"/>
      <c r="G20" s="533"/>
      <c r="H20" s="473"/>
      <c r="I20" s="470"/>
      <c r="J20" s="479"/>
      <c r="K20" s="470">
        <f>IF(NOT(ISERROR(MATCH(J20,_xlfn.ANCHORARRAY(E23),0))),#REF!&amp;"Por favor no seleccionar los criterios de impacto",J20)</f>
        <v>0</v>
      </c>
      <c r="L20" s="473"/>
      <c r="M20" s="470"/>
      <c r="N20" s="482"/>
      <c r="O20" s="57">
        <v>2</v>
      </c>
      <c r="P20" s="24" t="s">
        <v>301</v>
      </c>
      <c r="Q20" s="104" t="s">
        <v>302</v>
      </c>
      <c r="R20" s="60" t="str">
        <f t="shared" si="0"/>
        <v>Probabilidad</v>
      </c>
      <c r="S20" s="61" t="s">
        <v>63</v>
      </c>
      <c r="T20" s="61" t="s">
        <v>64</v>
      </c>
      <c r="U20" s="62" t="str">
        <f t="shared" ref="U20" si="9">IF(AND(S20="Preventivo",T20="Automático"),"50%",IF(AND(S20="Preventivo",T20="Manual"),"40%",IF(AND(S20="Detectivo",T20="Automático"),"40%",IF(AND(S20="Detectivo",T20="Manual"),"30%",IF(AND(S20="Correctivo",T20="Automático"),"35%",IF(AND(S20="Correctivo",T20="Manual"),"25%",""))))))</f>
        <v>40%</v>
      </c>
      <c r="V20" s="61" t="s">
        <v>65</v>
      </c>
      <c r="W20" s="61" t="s">
        <v>66</v>
      </c>
      <c r="X20" s="61" t="s">
        <v>67</v>
      </c>
      <c r="Y20" s="113">
        <f>IFERROR(IF(AND(R19="Probabilidad",R20="Probabilidad"),(AA19-(+AA19*U20)),IF(R20="Probabilidad",(I19-(+I19*U20)),IF(R20="Impacto",AA19,""))),"")</f>
        <v>0.14399999999999999</v>
      </c>
      <c r="Z20" s="64" t="str">
        <f t="shared" si="2"/>
        <v>Muy Baja</v>
      </c>
      <c r="AA20" s="62">
        <f t="shared" ref="AA20" si="10">+Y20</f>
        <v>0.14399999999999999</v>
      </c>
      <c r="AB20" s="64" t="str">
        <f t="shared" si="4"/>
        <v>Mayor</v>
      </c>
      <c r="AC20" s="62">
        <f>IFERROR(IF(AND(R19="Impacto",R20="Impacto"),(AC17-(+AC17*U20)),IF(R20="Impacto",($M$19-(+$M$19*U20)),IF(R20="Probabilidad",AC17,""))),"")</f>
        <v>0.8</v>
      </c>
      <c r="AD20" s="65" t="str">
        <f t="shared" ref="AD20" si="11">IFERROR(IF(OR(AND(Z20="Muy Baja",AB20="Leve"),AND(Z20="Muy Baja",AB20="Menor"),AND(Z20="Baja",AB20="Leve")),"Bajo",IF(OR(AND(Z20="Muy baja",AB20="Moderado"),AND(Z20="Baja",AB20="Menor"),AND(Z20="Baja",AB20="Moderado"),AND(Z20="Media",AB20="Leve"),AND(Z20="Media",AB20="Menor"),AND(Z20="Media",AB20="Moderado"),AND(Z20="Alta",AB20="Leve"),AND(Z20="Alta",AB20="Menor")),"Moderado",IF(OR(AND(Z20="Muy Baja",AB20="Mayor"),AND(Z20="Baja",AB20="Mayor"),AND(Z20="Media",AB20="Mayor"),AND(Z20="Alta",AB20="Moderado"),AND(Z20="Alta",AB20="Mayor"),AND(Z20="Muy Alta",AB20="Leve"),AND(Z20="Muy Alta",AB20="Menor"),AND(Z20="Muy Alta",AB20="Moderado"),AND(Z20="Muy Alta",AB20="Mayor")),"Alto",IF(OR(AND(Z20="Muy Baja",AB20="Catastrófico"),AND(Z20="Baja",AB20="Catastrófico"),AND(Z20="Media",AB20="Catastrófico"),AND(Z20="Alta",AB20="Catastrófico"),AND(Z20="Muy Alta",AB20="Catastrófico")),"Extremo","")))),"")</f>
        <v>Alto</v>
      </c>
      <c r="AE20" s="61" t="s">
        <v>160</v>
      </c>
      <c r="AF20" s="535"/>
      <c r="AG20" s="112" t="s">
        <v>303</v>
      </c>
      <c r="AH20" s="107">
        <v>46386</v>
      </c>
      <c r="AI20" s="107" t="s">
        <v>300</v>
      </c>
      <c r="AJ20" s="107" t="s">
        <v>300</v>
      </c>
      <c r="AK20" s="109" t="s">
        <v>74</v>
      </c>
      <c r="AL20" s="52"/>
    </row>
    <row r="21" spans="1:55" ht="138" x14ac:dyDescent="0.3">
      <c r="A21" s="475">
        <v>4</v>
      </c>
      <c r="B21" s="476" t="s">
        <v>89</v>
      </c>
      <c r="C21" s="423" t="s">
        <v>304</v>
      </c>
      <c r="D21" s="423" t="s">
        <v>305</v>
      </c>
      <c r="E21" s="424" t="s">
        <v>306</v>
      </c>
      <c r="F21" s="532" t="s">
        <v>59</v>
      </c>
      <c r="G21" s="533">
        <v>12</v>
      </c>
      <c r="H21" s="480" t="str">
        <f>IF(G21&lt;=0,"",IF(G21&lt;=2,"Muy Baja",IF(G21&lt;=24,"Baja",IF(G21&lt;=500,"Media",IF(G21&lt;=5000,"Alta","Muy Alta")))))</f>
        <v>Baja</v>
      </c>
      <c r="I21" s="472">
        <f>IF(H21="","",IF(H21="Muy Baja",0.2,IF(H21="Baja",0.4,IF(H21="Media",0.6,IF(H21="Alta",0.8,IF(H21="Muy Alta",1,))))))</f>
        <v>0.4</v>
      </c>
      <c r="J21" s="479" t="s">
        <v>60</v>
      </c>
      <c r="K21" s="472" t="str">
        <f>IF(NOT(ISERROR(MATCH(J21,'[6]Tabla Impacto'!$B$221:$B$223,0))),'[6]Tabla Impacto'!$F$223&amp;"Por favor no seleccionar los criterios de impacto(Afectación Económica o presupuestal y Pérdida Reputacional)",J21)</f>
        <v xml:space="preserve">     El riesgo afecta la imagen de alguna área de la organización</v>
      </c>
      <c r="L21" s="480" t="str">
        <f>IF(OR(K21='[6]Tabla Impacto'!$C$11,K21='[6]Tabla Impacto'!$D$11),"Leve",IF(OR(K21='[6]Tabla Impacto'!$C$12,K21='[6]Tabla Impacto'!$D$12),"Menor",IF(OR(K21='[6]Tabla Impacto'!$C$13,K21='[6]Tabla Impacto'!$D$13),"Moderado",IF(OR(K21='[6]Tabla Impacto'!$C$14,K21='[6]Tabla Impacto'!$D$14),"Mayor",IF(OR(K21='[6]Tabla Impacto'!$C$15,K21='[6]Tabla Impacto'!$D$15),"Catastrófico","")))))</f>
        <v>Leve</v>
      </c>
      <c r="M21" s="472">
        <f>IF(L21="","",IF(L21="Leve",0.2,IF(L21="Menor",0.4,IF(L21="Moderado",0.6,IF(L21="Mayor",0.8,IF(L21="Catastrófico",1,))))))</f>
        <v>0.2</v>
      </c>
      <c r="N21" s="481" t="str">
        <f>IF(OR(AND(H21="Muy Baja",L21="Leve"),AND(H21="Muy Baja",L21="Menor"),AND(H21="Baja",L21="Leve")),"Bajo",IF(OR(AND(H21="Muy baja",L21="Moderado"),AND(H21="Baja",L21="Menor"),AND(H21="Baja",L21="Moderado"),AND(H21="Media",L21="Leve"),AND(H21="Media",L21="Menor"),AND(H21="Media",L21="Moderado"),AND(H21="Alta",L21="Leve"),AND(H21="Alta",L21="Menor")),"Moderado",IF(OR(AND(H21="Muy Baja",L21="Mayor"),AND(H21="Baja",L21="Mayor"),AND(H21="Media",L21="Mayor"),AND(H21="Alta",L21="Moderado"),AND(H21="Alta",L21="Mayor"),AND(H21="Muy Alta",L21="Leve"),AND(H21="Muy Alta",L21="Menor"),AND(H21="Muy Alta",L21="Moderado"),AND(H21="Muy Alta",L21="Mayor")),"Alto",IF(OR(AND(H21="Muy Baja",L21="Catastrófico"),AND(H21="Baja",L21="Catastrófico"),AND(H21="Media",L21="Catastrófico"),AND(H21="Alta",L21="Catastrófico"),AND(H21="Muy Alta",L21="Catastrófico")),"Extremo",""))))</f>
        <v>Bajo</v>
      </c>
      <c r="O21" s="71">
        <v>1</v>
      </c>
      <c r="P21" s="24" t="s">
        <v>307</v>
      </c>
      <c r="Q21" s="24" t="s">
        <v>308</v>
      </c>
      <c r="R21" s="60" t="str">
        <f t="shared" si="0"/>
        <v>Probabilidad</v>
      </c>
      <c r="S21" s="61" t="s">
        <v>63</v>
      </c>
      <c r="T21" s="61" t="s">
        <v>64</v>
      </c>
      <c r="U21" s="62" t="str">
        <f>IF(AND(S21="Preventivo",T21="Automático"),"50%",IF(AND(S21="Preventivo",T21="Manual"),"40%",IF(AND(S21="Detectivo",T21="Automático"),"40%",IF(AND(S21="Detectivo",T21="Manual"),"30%",IF(AND(S21="Correctivo",T21="Automático"),"35%",IF(AND(S21="Correctivo",T21="Manual"),"25%",""))))))</f>
        <v>40%</v>
      </c>
      <c r="V21" s="61" t="s">
        <v>65</v>
      </c>
      <c r="W21" s="61" t="s">
        <v>66</v>
      </c>
      <c r="X21" s="61" t="s">
        <v>67</v>
      </c>
      <c r="Y21" s="105">
        <f>IFERROR(IF(R21="Probabilidad",(I21-(+I21*U21)),IF(R21="Impacto",I21,"")),"")</f>
        <v>0.24</v>
      </c>
      <c r="Z21" s="64" t="str">
        <f>IFERROR(IF(Y21="","",IF(Y21&lt;=0.2,"Muy Baja",IF(Y21&lt;=0.4,"Baja",IF(Y21&lt;=0.6,"Media",IF(Y21&lt;=0.8,"Alta","Muy Alta"))))),"")</f>
        <v>Baja</v>
      </c>
      <c r="AA21" s="62">
        <f>+Y21</f>
        <v>0.24</v>
      </c>
      <c r="AB21" s="64" t="str">
        <f>IFERROR(IF(AC21="","",IF(AC21&lt;=0.2,"Leve",IF(AC21&lt;=0.4,"Menor",IF(AC21&lt;=0.6,"Moderado",IF(AC21&lt;=0.8,"Mayor","Catastrófico"))))),"")</f>
        <v>Leve</v>
      </c>
      <c r="AC21" s="62">
        <f>IFERROR(IF(R21="Impacto",(M21-(+M21*U21)),IF(R21="Probabilidad",M21,"")),"")</f>
        <v>0.2</v>
      </c>
      <c r="AD21" s="65" t="str">
        <f>IFERROR(IF(OR(AND(Z21="Muy Baja",AB21="Leve"),AND(Z21="Muy Baja",AB21="Menor"),AND(Z21="Baja",AB21="Leve")),"Bajo",IF(OR(AND(Z21="Muy baja",AB21="Moderado"),AND(Z21="Baja",AB21="Menor"),AND(Z21="Baja",AB21="Moderado"),AND(Z21="Media",AB21="Leve"),AND(Z21="Media",AB21="Menor"),AND(Z21="Media",AB21="Moderado"),AND(Z21="Alta",AB21="Leve"),AND(Z21="Alta",AB21="Menor")),"Moderado",IF(OR(AND(Z21="Muy Baja",AB21="Mayor"),AND(Z21="Baja",AB21="Mayor"),AND(Z21="Media",AB21="Mayor"),AND(Z21="Alta",AB21="Moderado"),AND(Z21="Alta",AB21="Mayor"),AND(Z21="Muy Alta",AB21="Leve"),AND(Z21="Muy Alta",AB21="Menor"),AND(Z21="Muy Alta",AB21="Moderado"),AND(Z21="Muy Alta",AB21="Mayor")),"Alto",IF(OR(AND(Z21="Muy Baja",AB21="Catastrófico"),AND(Z21="Baja",AB21="Catastrófico"),AND(Z21="Media",AB21="Catastrófico"),AND(Z21="Alta",AB21="Catastrófico"),AND(Z21="Muy Alta",AB21="Catastrófico")),"Extremo","")))),"")</f>
        <v>Bajo</v>
      </c>
      <c r="AE21" s="61" t="s">
        <v>68</v>
      </c>
      <c r="AF21" s="534"/>
      <c r="AG21" s="488" t="s">
        <v>309</v>
      </c>
      <c r="AH21" s="490">
        <v>46386</v>
      </c>
      <c r="AI21" s="490" t="s">
        <v>300</v>
      </c>
      <c r="AJ21" s="490" t="s">
        <v>300</v>
      </c>
      <c r="AK21" s="492" t="s">
        <v>74</v>
      </c>
      <c r="AL21" s="52"/>
    </row>
    <row r="22" spans="1:55" ht="96.6" x14ac:dyDescent="0.3">
      <c r="A22" s="475"/>
      <c r="B22" s="476"/>
      <c r="C22" s="423"/>
      <c r="D22" s="423"/>
      <c r="E22" s="424"/>
      <c r="F22" s="532"/>
      <c r="G22" s="533"/>
      <c r="H22" s="473"/>
      <c r="I22" s="470"/>
      <c r="J22" s="479"/>
      <c r="K22" s="470">
        <f>IF(NOT(ISERROR(MATCH(J22,_xlfn.ANCHORARRAY(#REF!),0))),#REF!&amp;"Por favor no seleccionar los criterios de impacto",J22)</f>
        <v>0</v>
      </c>
      <c r="L22" s="473"/>
      <c r="M22" s="470"/>
      <c r="N22" s="482"/>
      <c r="O22" s="57">
        <v>2</v>
      </c>
      <c r="P22" s="24" t="s">
        <v>310</v>
      </c>
      <c r="Q22" s="24" t="s">
        <v>311</v>
      </c>
      <c r="R22" s="60" t="str">
        <f t="shared" si="0"/>
        <v>Probabilidad</v>
      </c>
      <c r="S22" s="61" t="s">
        <v>63</v>
      </c>
      <c r="T22" s="61" t="s">
        <v>64</v>
      </c>
      <c r="U22" s="62" t="str">
        <f t="shared" ref="U22" si="12">IF(AND(S22="Preventivo",T22="Automático"),"50%",IF(AND(S22="Preventivo",T22="Manual"),"40%",IF(AND(S22="Detectivo",T22="Automático"),"40%",IF(AND(S22="Detectivo",T22="Manual"),"30%",IF(AND(S22="Correctivo",T22="Automático"),"35%",IF(AND(S22="Correctivo",T22="Manual"),"25%",""))))))</f>
        <v>40%</v>
      </c>
      <c r="V22" s="61" t="s">
        <v>65</v>
      </c>
      <c r="W22" s="61" t="s">
        <v>66</v>
      </c>
      <c r="X22" s="61" t="s">
        <v>67</v>
      </c>
      <c r="Y22" s="105">
        <f>IFERROR(IF(AND(R21="Probabilidad",R22="Probabilidad"),(AA21-(+AA21*U22)),IF(R22="Probabilidad",(I21-(+I21*U22)),IF(R22="Impacto",AA21,""))),"")</f>
        <v>0.14399999999999999</v>
      </c>
      <c r="Z22" s="64" t="str">
        <f t="shared" si="2"/>
        <v>Muy Baja</v>
      </c>
      <c r="AA22" s="62">
        <f t="shared" ref="AA22" si="13">+Y22</f>
        <v>0.14399999999999999</v>
      </c>
      <c r="AB22" s="64" t="str">
        <f t="shared" si="4"/>
        <v>Leve</v>
      </c>
      <c r="AC22" s="62">
        <f>IFERROR(IF(AND(R21="Impacto",R22="Impacto"),(AC19-(+AC19*U22)),IF(R22="Impacto",($M$21-(+$M$21*U22)),IF(R22="Probabilidad",AC19,""))),"")</f>
        <v>0.2</v>
      </c>
      <c r="AD22" s="65" t="str">
        <f t="shared" ref="AD22" si="14">IFERROR(IF(OR(AND(Z22="Muy Baja",AB22="Leve"),AND(Z22="Muy Baja",AB22="Menor"),AND(Z22="Baja",AB22="Leve")),"Bajo",IF(OR(AND(Z22="Muy baja",AB22="Moderado"),AND(Z22="Baja",AB22="Menor"),AND(Z22="Baja",AB22="Moderado"),AND(Z22="Media",AB22="Leve"),AND(Z22="Media",AB22="Menor"),AND(Z22="Media",AB22="Moderado"),AND(Z22="Alta",AB22="Leve"),AND(Z22="Alta",AB22="Menor")),"Moderado",IF(OR(AND(Z22="Muy Baja",AB22="Mayor"),AND(Z22="Baja",AB22="Mayor"),AND(Z22="Media",AB22="Mayor"),AND(Z22="Alta",AB22="Moderado"),AND(Z22="Alta",AB22="Mayor"),AND(Z22="Muy Alta",AB22="Leve"),AND(Z22="Muy Alta",AB22="Menor"),AND(Z22="Muy Alta",AB22="Moderado"),AND(Z22="Muy Alta",AB22="Mayor")),"Alto",IF(OR(AND(Z22="Muy Baja",AB22="Catastrófico"),AND(Z22="Baja",AB22="Catastrófico"),AND(Z22="Media",AB22="Catastrófico"),AND(Z22="Alta",AB22="Catastrófico"),AND(Z22="Muy Alta",AB22="Catastrófico")),"Extremo","")))),"")</f>
        <v>Bajo</v>
      </c>
      <c r="AE22" s="61" t="s">
        <v>68</v>
      </c>
      <c r="AF22" s="535"/>
      <c r="AG22" s="489"/>
      <c r="AH22" s="491"/>
      <c r="AI22" s="491"/>
      <c r="AJ22" s="491"/>
      <c r="AK22" s="493"/>
      <c r="AL22" s="52"/>
    </row>
    <row r="23" spans="1:55" ht="124.2" x14ac:dyDescent="0.3">
      <c r="A23" s="475">
        <v>5</v>
      </c>
      <c r="B23" s="476" t="s">
        <v>227</v>
      </c>
      <c r="C23" s="423" t="s">
        <v>312</v>
      </c>
      <c r="D23" s="423" t="s">
        <v>313</v>
      </c>
      <c r="E23" s="424" t="s">
        <v>314</v>
      </c>
      <c r="F23" s="532" t="s">
        <v>315</v>
      </c>
      <c r="G23" s="533">
        <v>12</v>
      </c>
      <c r="H23" s="473" t="str">
        <f>IF(G23&lt;=0,"",IF(G23&lt;=2,"Muy Baja",IF(G23&lt;=24,"Baja",IF(G23&lt;=500,"Media",IF(G23&lt;=5000,"Alta","Muy Alta")))))</f>
        <v>Baja</v>
      </c>
      <c r="I23" s="470">
        <f>IF(H23="","",IF(H23="Muy Baja",0.2,IF(H23="Baja",0.4,IF(H23="Media",0.6,IF(H23="Alta",0.8,IF(H23="Muy Alta",1,))))))</f>
        <v>0.4</v>
      </c>
      <c r="J23" s="479" t="s">
        <v>113</v>
      </c>
      <c r="K23" s="472" t="str">
        <f>IF(NOT(ISERROR(MATCH(J23,'[6]Tabla Impacto'!$B$221:$B$223,0))),'[6]Tabla Impacto'!$F$223&amp;"Por favor no seleccionar los criterios de impacto(Afectación Económica o presupuestal y Pérdida Reputacional)",J23)</f>
        <v xml:space="preserve">     Entre 10 y 50 SMLMV </v>
      </c>
      <c r="L23" s="473" t="str">
        <f>IF(OR(K23='[6]Tabla Impacto'!$C$11,K23='[6]Tabla Impacto'!$D$11),"Leve",IF(OR(K23='[6]Tabla Impacto'!$C$12,K23='[6]Tabla Impacto'!$D$12),"Menor",IF(OR(K23='[6]Tabla Impacto'!$C$13,K23='[6]Tabla Impacto'!$D$13),"Moderado",IF(OR(K23='[6]Tabla Impacto'!$C$14,K23='[6]Tabla Impacto'!$D$14),"Mayor",IF(OR(K23='[6]Tabla Impacto'!$C$15,K23='[6]Tabla Impacto'!$D$15),"Catastrófico","")))))</f>
        <v>Menor</v>
      </c>
      <c r="M23" s="470">
        <f>IF(L23="","",IF(L23="Leve",0.2,IF(L23="Menor",0.4,IF(L23="Moderado",0.6,IF(L23="Mayor",0.8,IF(L23="Catastrófico",1,))))))</f>
        <v>0.4</v>
      </c>
      <c r="N23" s="482" t="str">
        <f>IF(OR(AND(H23="Muy Baja",L23="Leve"),AND(H23="Muy Baja",L23="Menor"),AND(H23="Baja",L23="Leve")),"Bajo",IF(OR(AND(H23="Muy baja",L23="Moderado"),AND(H23="Baja",L23="Menor"),AND(H23="Baja",L23="Moderado"),AND(H23="Media",L23="Leve"),AND(H23="Media",L23="Menor"),AND(H23="Media",L23="Moderado"),AND(H23="Alta",L23="Leve"),AND(H23="Alta",L23="Menor")),"Moderado",IF(OR(AND(H23="Muy Baja",L23="Mayor"),AND(H23="Baja",L23="Mayor"),AND(H23="Media",L23="Mayor"),AND(H23="Alta",L23="Moderado"),AND(H23="Alta",L23="Mayor"),AND(H23="Muy Alta",L23="Leve"),AND(H23="Muy Alta",L23="Menor"),AND(H23="Muy Alta",L23="Moderado"),AND(H23="Muy Alta",L23="Mayor")),"Alto",IF(OR(AND(H23="Muy Baja",L23="Catastrófico"),AND(H23="Baja",L23="Catastrófico"),AND(H23="Media",L23="Catastrófico"),AND(H23="Alta",L23="Catastrófico"),AND(H23="Muy Alta",L23="Catastrófico")),"Extremo",""))))</f>
        <v>Moderado</v>
      </c>
      <c r="O23" s="57">
        <v>1</v>
      </c>
      <c r="P23" s="24" t="s">
        <v>316</v>
      </c>
      <c r="Q23" s="24" t="s">
        <v>317</v>
      </c>
      <c r="R23" s="60" t="str">
        <f t="shared" si="0"/>
        <v>Probabilidad</v>
      </c>
      <c r="S23" s="61" t="s">
        <v>63</v>
      </c>
      <c r="T23" s="61" t="s">
        <v>64</v>
      </c>
      <c r="U23" s="62" t="str">
        <f>IF(AND(S23="Preventivo",T23="Automático"),"50%",IF(AND(S23="Preventivo",T23="Manual"),"40%",IF(AND(S23="Detectivo",T23="Automático"),"40%",IF(AND(S23="Detectivo",T23="Manual"),"30%",IF(AND(S23="Correctivo",T23="Automático"),"35%",IF(AND(S23="Correctivo",T23="Manual"),"25%",""))))))</f>
        <v>40%</v>
      </c>
      <c r="V23" s="61" t="s">
        <v>65</v>
      </c>
      <c r="W23" s="61" t="s">
        <v>66</v>
      </c>
      <c r="X23" s="61" t="s">
        <v>67</v>
      </c>
      <c r="Y23" s="105">
        <f>IFERROR(IF(R23="Probabilidad",(I23-(+I23*U23)),IF(R23="Impacto",I23,"")),"")</f>
        <v>0.24</v>
      </c>
      <c r="Z23" s="64" t="str">
        <f>IFERROR(IF(Y23="","",IF(Y23&lt;=0.2,"Muy Baja",IF(Y23&lt;=0.4,"Baja",IF(Y23&lt;=0.6,"Media",IF(Y23&lt;=0.8,"Alta","Muy Alta"))))),"")</f>
        <v>Baja</v>
      </c>
      <c r="AA23" s="62">
        <f>+Y23</f>
        <v>0.24</v>
      </c>
      <c r="AB23" s="64" t="str">
        <f>IFERROR(IF(AC23="","",IF(AC23&lt;=0.2,"Leve",IF(AC23&lt;=0.4,"Menor",IF(AC23&lt;=0.6,"Moderado",IF(AC23&lt;=0.8,"Mayor","Catastrófico"))))),"")</f>
        <v>Menor</v>
      </c>
      <c r="AC23" s="62">
        <f>IFERROR(IF(R23="Impacto",(M23-(+M23*U23)),IF(R23="Probabilidad",M23,"")),"")</f>
        <v>0.4</v>
      </c>
      <c r="AD23" s="65" t="str">
        <f>IFERROR(IF(OR(AND(Z23="Muy Baja",AB23="Leve"),AND(Z23="Muy Baja",AB23="Menor"),AND(Z23="Baja",AB23="Leve")),"Bajo",IF(OR(AND(Z23="Muy baja",AB23="Moderado"),AND(Z23="Baja",AB23="Menor"),AND(Z23="Baja",AB23="Moderado"),AND(Z23="Media",AB23="Leve"),AND(Z23="Media",AB23="Menor"),AND(Z23="Media",AB23="Moderado"),AND(Z23="Alta",AB23="Leve"),AND(Z23="Alta",AB23="Menor")),"Moderado",IF(OR(AND(Z23="Muy Baja",AB23="Mayor"),AND(Z23="Baja",AB23="Mayor"),AND(Z23="Media",AB23="Mayor"),AND(Z23="Alta",AB23="Moderado"),AND(Z23="Alta",AB23="Mayor"),AND(Z23="Muy Alta",AB23="Leve"),AND(Z23="Muy Alta",AB23="Menor"),AND(Z23="Muy Alta",AB23="Moderado"),AND(Z23="Muy Alta",AB23="Mayor")),"Alto",IF(OR(AND(Z23="Muy Baja",AB23="Catastrófico"),AND(Z23="Baja",AB23="Catastrófico"),AND(Z23="Media",AB23="Catastrófico"),AND(Z23="Alta",AB23="Catastrófico"),AND(Z23="Muy Alta",AB23="Catastrófico")),"Extremo","")))),"")</f>
        <v>Moderado</v>
      </c>
      <c r="AE23" s="61" t="s">
        <v>68</v>
      </c>
      <c r="AF23" s="488"/>
      <c r="AG23" s="488" t="s">
        <v>318</v>
      </c>
      <c r="AH23" s="107">
        <v>46386</v>
      </c>
      <c r="AI23" s="107" t="s">
        <v>300</v>
      </c>
      <c r="AJ23" s="107" t="s">
        <v>300</v>
      </c>
      <c r="AK23" s="109" t="s">
        <v>74</v>
      </c>
      <c r="AL23" s="52"/>
    </row>
    <row r="24" spans="1:55" ht="138" x14ac:dyDescent="0.3">
      <c r="A24" s="475"/>
      <c r="B24" s="476"/>
      <c r="C24" s="423"/>
      <c r="D24" s="423"/>
      <c r="E24" s="424"/>
      <c r="F24" s="532"/>
      <c r="G24" s="533"/>
      <c r="H24" s="473"/>
      <c r="I24" s="470"/>
      <c r="J24" s="479"/>
      <c r="K24" s="470">
        <f>IF(NOT(ISERROR(MATCH(J24,_xlfn.ANCHORARRAY(#REF!),0))),#REF!&amp;"Por favor no seleccionar los criterios de impacto",J24)</f>
        <v>0</v>
      </c>
      <c r="L24" s="473"/>
      <c r="M24" s="470"/>
      <c r="N24" s="482"/>
      <c r="O24" s="57">
        <v>2</v>
      </c>
      <c r="P24" s="24" t="s">
        <v>319</v>
      </c>
      <c r="Q24" s="24" t="s">
        <v>320</v>
      </c>
      <c r="R24" s="60" t="str">
        <f t="shared" si="0"/>
        <v>Probabilidad</v>
      </c>
      <c r="S24" s="61" t="s">
        <v>63</v>
      </c>
      <c r="T24" s="61" t="s">
        <v>64</v>
      </c>
      <c r="U24" s="62" t="str">
        <f t="shared" ref="U24" si="15">IF(AND(S24="Preventivo",T24="Automático"),"50%",IF(AND(S24="Preventivo",T24="Manual"),"40%",IF(AND(S24="Detectivo",T24="Automático"),"40%",IF(AND(S24="Detectivo",T24="Manual"),"30%",IF(AND(S24="Correctivo",T24="Automático"),"35%",IF(AND(S24="Correctivo",T24="Manual"),"25%",""))))))</f>
        <v>40%</v>
      </c>
      <c r="V24" s="61" t="s">
        <v>65</v>
      </c>
      <c r="W24" s="61" t="s">
        <v>66</v>
      </c>
      <c r="X24" s="61" t="s">
        <v>67</v>
      </c>
      <c r="Y24" s="105">
        <f>IFERROR(IF(AND(R23="Probabilidad",R24="Probabilidad"),(AA23-(+AA23*U24)),IF(R24="Probabilidad",(I23-(+I23*U24)),IF(R24="Impacto",AA23,""))),"")</f>
        <v>0.14399999999999999</v>
      </c>
      <c r="Z24" s="64" t="str">
        <f t="shared" si="2"/>
        <v>Muy Baja</v>
      </c>
      <c r="AA24" s="62">
        <f t="shared" ref="AA24" si="16">+Y24</f>
        <v>0.14399999999999999</v>
      </c>
      <c r="AB24" s="64" t="str">
        <f t="shared" si="4"/>
        <v>Leve</v>
      </c>
      <c r="AC24" s="62">
        <f>IFERROR(IF(AND(R23="Impacto",R24="Impacto"),(AC21-(+AC21*U24)),IF(R24="Impacto",($M$23-(+$M$23*U24)),IF(R24="Probabilidad",AC21,""))),"")</f>
        <v>0.2</v>
      </c>
      <c r="AD24" s="65" t="str">
        <f t="shared" ref="AD24" si="17">IFERROR(IF(OR(AND(Z24="Muy Baja",AB24="Leve"),AND(Z24="Muy Baja",AB24="Menor"),AND(Z24="Baja",AB24="Leve")),"Bajo",IF(OR(AND(Z24="Muy baja",AB24="Moderado"),AND(Z24="Baja",AB24="Menor"),AND(Z24="Baja",AB24="Moderado"),AND(Z24="Media",AB24="Leve"),AND(Z24="Media",AB24="Menor"),AND(Z24="Media",AB24="Moderado"),AND(Z24="Alta",AB24="Leve"),AND(Z24="Alta",AB24="Menor")),"Moderado",IF(OR(AND(Z24="Muy Baja",AB24="Mayor"),AND(Z24="Baja",AB24="Mayor"),AND(Z24="Media",AB24="Mayor"),AND(Z24="Alta",AB24="Moderado"),AND(Z24="Alta",AB24="Mayor"),AND(Z24="Muy Alta",AB24="Leve"),AND(Z24="Muy Alta",AB24="Menor"),AND(Z24="Muy Alta",AB24="Moderado"),AND(Z24="Muy Alta",AB24="Mayor")),"Alto",IF(OR(AND(Z24="Muy Baja",AB24="Catastrófico"),AND(Z24="Baja",AB24="Catastrófico"),AND(Z24="Media",AB24="Catastrófico"),AND(Z24="Alta",AB24="Catastrófico"),AND(Z24="Muy Alta",AB24="Catastrófico")),"Extremo","")))),"")</f>
        <v>Bajo</v>
      </c>
      <c r="AE24" s="61" t="s">
        <v>68</v>
      </c>
      <c r="AF24" s="489"/>
      <c r="AG24" s="489"/>
      <c r="AH24" s="107">
        <v>46386</v>
      </c>
      <c r="AI24" s="107" t="s">
        <v>300</v>
      </c>
      <c r="AJ24" s="107" t="s">
        <v>300</v>
      </c>
      <c r="AK24" s="109" t="s">
        <v>74</v>
      </c>
      <c r="AL24" s="52"/>
    </row>
    <row r="25" spans="1:55" x14ac:dyDescent="0.3">
      <c r="A25" s="83"/>
      <c r="B25" s="115" t="s">
        <v>133</v>
      </c>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row>
    <row r="26" spans="1:55" x14ac:dyDescent="0.3">
      <c r="A26" s="82"/>
      <c r="B26" s="82"/>
      <c r="C26" s="82"/>
      <c r="D26" s="82"/>
      <c r="E26" s="83"/>
      <c r="F26" s="84"/>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Y26" s="82"/>
      <c r="AZ26" s="82"/>
      <c r="BA26" s="83"/>
      <c r="BB26" s="84"/>
      <c r="BC26" s="83"/>
    </row>
    <row r="27" spans="1:55" x14ac:dyDescent="0.3">
      <c r="A27" s="82"/>
      <c r="B27" s="82"/>
      <c r="C27" s="82"/>
      <c r="D27" s="82"/>
      <c r="E27" s="83"/>
      <c r="F27" s="84"/>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Y27" s="86" t="s">
        <v>226</v>
      </c>
      <c r="AZ27" s="87"/>
      <c r="BA27" s="391" t="s">
        <v>26</v>
      </c>
      <c r="BB27" s="84"/>
      <c r="BC27" s="83"/>
    </row>
    <row r="28" spans="1:55" x14ac:dyDescent="0.3">
      <c r="A28" s="82"/>
      <c r="B28" s="82"/>
      <c r="C28" s="82"/>
      <c r="D28" s="82"/>
      <c r="E28" s="83"/>
      <c r="F28" s="84"/>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Y28" s="87" t="s">
        <v>227</v>
      </c>
      <c r="AZ28" s="87"/>
      <c r="BA28" s="391"/>
      <c r="BB28" s="84"/>
      <c r="BC28" s="83"/>
    </row>
    <row r="29" spans="1:55" x14ac:dyDescent="0.3">
      <c r="A29" s="82"/>
      <c r="B29" s="82"/>
      <c r="C29" s="82"/>
      <c r="D29" s="82"/>
      <c r="E29" s="83"/>
      <c r="F29" s="84"/>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Y29" s="87" t="s">
        <v>89</v>
      </c>
      <c r="AZ29" s="87"/>
      <c r="BA29" s="87" t="s">
        <v>59</v>
      </c>
      <c r="BB29" s="84"/>
      <c r="BC29" s="83"/>
    </row>
    <row r="30" spans="1:55" x14ac:dyDescent="0.3">
      <c r="A30" s="82"/>
      <c r="B30" s="82"/>
      <c r="C30" s="82"/>
      <c r="D30" s="82"/>
      <c r="E30" s="83"/>
      <c r="F30" s="84"/>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Y30" s="87" t="s">
        <v>55</v>
      </c>
      <c r="AZ30" s="87"/>
      <c r="BA30" s="87" t="s">
        <v>131</v>
      </c>
      <c r="BB30" s="84"/>
      <c r="BC30" s="83"/>
    </row>
    <row r="31" spans="1:55" x14ac:dyDescent="0.3">
      <c r="A31" s="82"/>
      <c r="B31" s="82"/>
      <c r="C31" s="93"/>
      <c r="D31" s="94"/>
      <c r="E31" s="531"/>
      <c r="F31" s="84"/>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Y31" s="87" t="s">
        <v>168</v>
      </c>
      <c r="AZ31" s="87"/>
      <c r="BA31" s="87" t="s">
        <v>80</v>
      </c>
      <c r="BB31" s="84"/>
      <c r="BC31" s="83"/>
    </row>
    <row r="32" spans="1:55" x14ac:dyDescent="0.3">
      <c r="A32" s="82"/>
      <c r="B32" s="82"/>
      <c r="C32" s="94"/>
      <c r="D32" s="94"/>
      <c r="E32" s="531"/>
      <c r="F32" s="84"/>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Y32" s="87" t="s">
        <v>228</v>
      </c>
      <c r="AZ32" s="87"/>
      <c r="BA32" s="87" t="s">
        <v>229</v>
      </c>
      <c r="BB32" s="84"/>
      <c r="BC32" s="83"/>
    </row>
    <row r="33" spans="1:55" x14ac:dyDescent="0.3">
      <c r="A33" s="82"/>
      <c r="B33" s="82"/>
      <c r="C33" s="94"/>
      <c r="D33" s="94"/>
      <c r="E33" s="94"/>
      <c r="F33" s="84"/>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Y33" s="87" t="s">
        <v>230</v>
      </c>
      <c r="AZ33" s="87"/>
      <c r="BA33" s="87" t="s">
        <v>231</v>
      </c>
      <c r="BB33" s="84"/>
      <c r="BC33" s="83"/>
    </row>
    <row r="34" spans="1:55" x14ac:dyDescent="0.3">
      <c r="A34" s="82"/>
      <c r="B34" s="82"/>
      <c r="C34" s="94"/>
      <c r="D34" s="94"/>
      <c r="E34" s="94"/>
      <c r="F34" s="84"/>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Y34" s="87"/>
      <c r="AZ34" s="87"/>
      <c r="BA34" s="87" t="s">
        <v>197</v>
      </c>
      <c r="BB34" s="84"/>
      <c r="BC34" s="83"/>
    </row>
    <row r="35" spans="1:55" x14ac:dyDescent="0.3">
      <c r="A35" s="82"/>
      <c r="B35" s="82"/>
      <c r="C35" s="94"/>
      <c r="D35" s="94"/>
      <c r="E35" s="94"/>
      <c r="F35" s="84"/>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Y35" s="87"/>
      <c r="AZ35" s="87"/>
      <c r="BA35" s="87" t="s">
        <v>154</v>
      </c>
      <c r="BB35" s="84"/>
      <c r="BC35" s="83"/>
    </row>
    <row r="36" spans="1:55" x14ac:dyDescent="0.3">
      <c r="A36" s="82"/>
      <c r="B36" s="82"/>
      <c r="C36" s="94"/>
      <c r="D36" s="94"/>
      <c r="E36" s="94"/>
      <c r="F36" s="84"/>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Y36" s="87"/>
      <c r="AZ36" s="87"/>
      <c r="BA36" s="87" t="s">
        <v>232</v>
      </c>
      <c r="BB36" s="84"/>
      <c r="BC36" s="83"/>
    </row>
    <row r="37" spans="1:55" x14ac:dyDescent="0.3">
      <c r="A37" s="82"/>
      <c r="B37" s="82"/>
      <c r="C37" s="94"/>
      <c r="D37" s="94"/>
      <c r="E37" s="94"/>
      <c r="F37" s="84"/>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Y37" s="87"/>
      <c r="AZ37" s="87"/>
      <c r="BA37" s="87" t="s">
        <v>233</v>
      </c>
      <c r="BB37" s="84"/>
      <c r="BC37" s="83"/>
    </row>
    <row r="38" spans="1:55" x14ac:dyDescent="0.3">
      <c r="A38" s="82"/>
      <c r="B38" s="82"/>
      <c r="C38" s="94"/>
      <c r="D38" s="94"/>
      <c r="E38" s="94"/>
      <c r="F38" s="84"/>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Y38" s="82"/>
      <c r="AZ38" s="82"/>
      <c r="BA38" s="87" t="s">
        <v>315</v>
      </c>
      <c r="BB38" s="84"/>
      <c r="BC38" s="83"/>
    </row>
    <row r="39" spans="1:55" x14ac:dyDescent="0.3">
      <c r="A39" s="82"/>
      <c r="B39" s="82"/>
      <c r="C39" s="94"/>
      <c r="D39" s="94"/>
      <c r="E39" s="94"/>
      <c r="F39" s="84"/>
      <c r="G39" s="83"/>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c r="AL39" s="83"/>
      <c r="AY39" s="82"/>
      <c r="AZ39" s="82"/>
      <c r="BA39" s="83"/>
      <c r="BB39" s="84"/>
      <c r="BC39" s="83"/>
    </row>
    <row r="40" spans="1:55" x14ac:dyDescent="0.3">
      <c r="A40" s="82"/>
      <c r="B40" s="82"/>
      <c r="C40" s="94"/>
      <c r="D40" s="94"/>
      <c r="E40" s="94"/>
      <c r="F40" s="84"/>
      <c r="G40" s="83"/>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row>
    <row r="41" spans="1:55" x14ac:dyDescent="0.3">
      <c r="A41" s="82"/>
      <c r="B41" s="82"/>
      <c r="C41" s="94"/>
      <c r="D41" s="94"/>
      <c r="E41" s="94"/>
      <c r="F41" s="84"/>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row>
    <row r="42" spans="1:55" x14ac:dyDescent="0.3">
      <c r="A42" s="82"/>
      <c r="B42" s="82"/>
      <c r="C42" s="82"/>
      <c r="D42" s="82"/>
      <c r="E42" s="94"/>
      <c r="F42" s="84"/>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row>
    <row r="43" spans="1:55" x14ac:dyDescent="0.3">
      <c r="A43" s="82"/>
      <c r="B43" s="82"/>
      <c r="C43" s="82"/>
      <c r="D43" s="82"/>
      <c r="E43" s="83"/>
      <c r="F43" s="84"/>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c r="AL43" s="83"/>
    </row>
    <row r="44" spans="1:55" x14ac:dyDescent="0.3">
      <c r="A44" s="82"/>
      <c r="B44" s="82"/>
      <c r="C44" s="82"/>
      <c r="D44" s="82"/>
      <c r="E44" s="83"/>
      <c r="F44" s="84"/>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row>
    <row r="45" spans="1:55" x14ac:dyDescent="0.3">
      <c r="A45" s="82"/>
      <c r="B45" s="82"/>
      <c r="C45" s="82"/>
      <c r="D45" s="82"/>
      <c r="E45" s="83"/>
      <c r="F45" s="84"/>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row>
    <row r="46" spans="1:55" x14ac:dyDescent="0.3">
      <c r="A46" s="82"/>
      <c r="B46" s="82"/>
      <c r="C46" s="82"/>
      <c r="D46" s="82"/>
      <c r="E46" s="83"/>
      <c r="F46" s="84"/>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row>
    <row r="47" spans="1:55" x14ac:dyDescent="0.3">
      <c r="A47" s="82"/>
      <c r="B47" s="82"/>
      <c r="C47" s="82"/>
      <c r="D47" s="82"/>
      <c r="E47" s="83"/>
      <c r="F47" s="84"/>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row>
    <row r="48" spans="1:55" x14ac:dyDescent="0.3">
      <c r="A48" s="82"/>
      <c r="B48" s="82"/>
      <c r="C48" s="82"/>
      <c r="D48" s="82"/>
      <c r="E48" s="83"/>
      <c r="F48" s="84"/>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row>
    <row r="49" spans="1:37" x14ac:dyDescent="0.3">
      <c r="A49" s="82"/>
      <c r="B49" s="82"/>
      <c r="C49" s="82"/>
      <c r="D49" s="82"/>
      <c r="E49" s="83"/>
      <c r="F49" s="84"/>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row>
    <row r="50" spans="1:37" x14ac:dyDescent="0.3">
      <c r="A50" s="82"/>
      <c r="B50" s="82"/>
      <c r="C50" s="82"/>
      <c r="D50" s="82"/>
      <c r="E50" s="83"/>
      <c r="F50" s="84"/>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c r="AK50" s="83"/>
    </row>
  </sheetData>
  <mergeCells count="136">
    <mergeCell ref="A7:D9"/>
    <mergeCell ref="E7:AG7"/>
    <mergeCell ref="AH7:AK7"/>
    <mergeCell ref="E8:AG9"/>
    <mergeCell ref="AH8:AK8"/>
    <mergeCell ref="AH9:AK9"/>
    <mergeCell ref="A13:A14"/>
    <mergeCell ref="B13:B14"/>
    <mergeCell ref="C13:C14"/>
    <mergeCell ref="D13:D14"/>
    <mergeCell ref="E13:E14"/>
    <mergeCell ref="F13:F14"/>
    <mergeCell ref="AG11:AK11"/>
    <mergeCell ref="A12:G12"/>
    <mergeCell ref="H12:N12"/>
    <mergeCell ref="O12:X12"/>
    <mergeCell ref="Y12:AE12"/>
    <mergeCell ref="AF12:AK12"/>
    <mergeCell ref="A11:B11"/>
    <mergeCell ref="C11:G11"/>
    <mergeCell ref="H11:I11"/>
    <mergeCell ref="J11:N11"/>
    <mergeCell ref="O11:P11"/>
    <mergeCell ref="Q11:AE11"/>
    <mergeCell ref="O13:O14"/>
    <mergeCell ref="P13:P14"/>
    <mergeCell ref="Q13:Q14"/>
    <mergeCell ref="R13:R14"/>
    <mergeCell ref="G13:G14"/>
    <mergeCell ref="H13:H14"/>
    <mergeCell ref="I13:I14"/>
    <mergeCell ref="J13:J14"/>
    <mergeCell ref="K13:K14"/>
    <mergeCell ref="L13:L14"/>
    <mergeCell ref="AJ13:AJ14"/>
    <mergeCell ref="AK13:AK14"/>
    <mergeCell ref="A15:A16"/>
    <mergeCell ref="B15:B16"/>
    <mergeCell ref="C15:C16"/>
    <mergeCell ref="D15:D16"/>
    <mergeCell ref="E15:E16"/>
    <mergeCell ref="F15:F16"/>
    <mergeCell ref="G15:G16"/>
    <mergeCell ref="H15:H16"/>
    <mergeCell ref="AD13:AD14"/>
    <mergeCell ref="AE13:AE14"/>
    <mergeCell ref="AF13:AF14"/>
    <mergeCell ref="AG13:AG14"/>
    <mergeCell ref="AH13:AH14"/>
    <mergeCell ref="AI13:AI14"/>
    <mergeCell ref="S13:X13"/>
    <mergeCell ref="Y13:Y14"/>
    <mergeCell ref="Z13:Z14"/>
    <mergeCell ref="AA13:AA14"/>
    <mergeCell ref="AB13:AB14"/>
    <mergeCell ref="AC13:AC14"/>
    <mergeCell ref="M13:M14"/>
    <mergeCell ref="N13:N14"/>
    <mergeCell ref="J17:J18"/>
    <mergeCell ref="K17:K18"/>
    <mergeCell ref="L17:L18"/>
    <mergeCell ref="M17:M18"/>
    <mergeCell ref="N17:N18"/>
    <mergeCell ref="AF17:AF18"/>
    <mergeCell ref="AF15:AF16"/>
    <mergeCell ref="A17:A18"/>
    <mergeCell ref="B17:B18"/>
    <mergeCell ref="C17:C18"/>
    <mergeCell ref="D17:D18"/>
    <mergeCell ref="E17:E18"/>
    <mergeCell ref="F17:F18"/>
    <mergeCell ref="G17:G18"/>
    <mergeCell ref="H17:H18"/>
    <mergeCell ref="I17:I18"/>
    <mergeCell ref="I15:I16"/>
    <mergeCell ref="J15:J16"/>
    <mergeCell ref="K15:K16"/>
    <mergeCell ref="L15:L16"/>
    <mergeCell ref="M15:M16"/>
    <mergeCell ref="N15:N16"/>
    <mergeCell ref="M19:M20"/>
    <mergeCell ref="N19:N20"/>
    <mergeCell ref="AF19:AF20"/>
    <mergeCell ref="A21:A22"/>
    <mergeCell ref="B21:B22"/>
    <mergeCell ref="C21:C22"/>
    <mergeCell ref="D21:D22"/>
    <mergeCell ref="E21:E22"/>
    <mergeCell ref="F21:F22"/>
    <mergeCell ref="G21:G22"/>
    <mergeCell ref="G19:G20"/>
    <mergeCell ref="H19:H20"/>
    <mergeCell ref="I19:I20"/>
    <mergeCell ref="J19:J20"/>
    <mergeCell ref="K19:K20"/>
    <mergeCell ref="L19:L20"/>
    <mergeCell ref="A19:A20"/>
    <mergeCell ref="B19:B20"/>
    <mergeCell ref="C19:C20"/>
    <mergeCell ref="D19:D20"/>
    <mergeCell ref="E19:E20"/>
    <mergeCell ref="F19:F20"/>
    <mergeCell ref="AI21:AI22"/>
    <mergeCell ref="AJ21:AJ22"/>
    <mergeCell ref="H21:H22"/>
    <mergeCell ref="I21:I22"/>
    <mergeCell ref="J21:J22"/>
    <mergeCell ref="K21:K22"/>
    <mergeCell ref="L21:L22"/>
    <mergeCell ref="M21:M22"/>
    <mergeCell ref="AG23:AG24"/>
    <mergeCell ref="J23:J24"/>
    <mergeCell ref="A1:C4"/>
    <mergeCell ref="D1:AK4"/>
    <mergeCell ref="A6:AK6"/>
    <mergeCell ref="BA27:BA28"/>
    <mergeCell ref="E31:E32"/>
    <mergeCell ref="K23:K24"/>
    <mergeCell ref="L23:L24"/>
    <mergeCell ref="M23:M24"/>
    <mergeCell ref="N23:N24"/>
    <mergeCell ref="AF23:AF24"/>
    <mergeCell ref="AK21:AK22"/>
    <mergeCell ref="A23:A24"/>
    <mergeCell ref="B23:B24"/>
    <mergeCell ref="C23:C24"/>
    <mergeCell ref="D23:D24"/>
    <mergeCell ref="E23:E24"/>
    <mergeCell ref="F23:F24"/>
    <mergeCell ref="G23:G24"/>
    <mergeCell ref="H23:H24"/>
    <mergeCell ref="I23:I24"/>
    <mergeCell ref="N21:N22"/>
    <mergeCell ref="AF21:AF22"/>
    <mergeCell ref="AG21:AG22"/>
    <mergeCell ref="AH21:AH22"/>
  </mergeCells>
  <conditionalFormatting sqref="H15 H17">
    <cfRule type="cellIs" dxfId="1665" priority="107" operator="equal">
      <formula>"Muy Alta"</formula>
    </cfRule>
    <cfRule type="cellIs" dxfId="1664" priority="108" operator="equal">
      <formula>"Alta"</formula>
    </cfRule>
    <cfRule type="cellIs" dxfId="1663" priority="109" operator="equal">
      <formula>"Media"</formula>
    </cfRule>
    <cfRule type="cellIs" dxfId="1662" priority="110" operator="equal">
      <formula>"Baja"</formula>
    </cfRule>
    <cfRule type="cellIs" dxfId="1661" priority="111" operator="equal">
      <formula>"Muy Baja"</formula>
    </cfRule>
  </conditionalFormatting>
  <conditionalFormatting sqref="H19">
    <cfRule type="cellIs" dxfId="1660" priority="93" operator="equal">
      <formula>"Muy Alta"</formula>
    </cfRule>
    <cfRule type="cellIs" dxfId="1659" priority="94" operator="equal">
      <formula>"Alta"</formula>
    </cfRule>
    <cfRule type="cellIs" dxfId="1658" priority="95" operator="equal">
      <formula>"Media"</formula>
    </cfRule>
    <cfRule type="cellIs" dxfId="1657" priority="96" operator="equal">
      <formula>"Baja"</formula>
    </cfRule>
    <cfRule type="cellIs" dxfId="1656" priority="97" operator="equal">
      <formula>"Muy Baja"</formula>
    </cfRule>
  </conditionalFormatting>
  <conditionalFormatting sqref="H21">
    <cfRule type="cellIs" dxfId="1655" priority="84" operator="equal">
      <formula>"Muy Alta"</formula>
    </cfRule>
    <cfRule type="cellIs" dxfId="1654" priority="85" operator="equal">
      <formula>"Alta"</formula>
    </cfRule>
    <cfRule type="cellIs" dxfId="1653" priority="86" operator="equal">
      <formula>"Media"</formula>
    </cfRule>
    <cfRule type="cellIs" dxfId="1652" priority="87" operator="equal">
      <formula>"Baja"</formula>
    </cfRule>
    <cfRule type="cellIs" dxfId="1651" priority="88" operator="equal">
      <formula>"Muy Baja"</formula>
    </cfRule>
  </conditionalFormatting>
  <conditionalFormatting sqref="H23">
    <cfRule type="cellIs" dxfId="1650" priority="75" operator="equal">
      <formula>"Muy Alta"</formula>
    </cfRule>
    <cfRule type="cellIs" dxfId="1649" priority="76" operator="equal">
      <formula>"Alta"</formula>
    </cfRule>
    <cfRule type="cellIs" dxfId="1648" priority="77" operator="equal">
      <formula>"Media"</formula>
    </cfRule>
    <cfRule type="cellIs" dxfId="1647" priority="78" operator="equal">
      <formula>"Baja"</formula>
    </cfRule>
    <cfRule type="cellIs" dxfId="1646" priority="79" operator="equal">
      <formula>"Muy Baja"</formula>
    </cfRule>
  </conditionalFormatting>
  <conditionalFormatting sqref="K15:K24">
    <cfRule type="containsText" dxfId="1645" priority="1" operator="containsText" text="❌">
      <formula>NOT(ISERROR(SEARCH("❌",K15)))</formula>
    </cfRule>
  </conditionalFormatting>
  <conditionalFormatting sqref="L15">
    <cfRule type="cellIs" dxfId="1644" priority="7" operator="equal">
      <formula>"Catastrófico"</formula>
    </cfRule>
    <cfRule type="cellIs" dxfId="1643" priority="8" operator="equal">
      <formula>"Mayor"</formula>
    </cfRule>
    <cfRule type="cellIs" dxfId="1642" priority="9" operator="equal">
      <formula>"Moderado"</formula>
    </cfRule>
    <cfRule type="cellIs" dxfId="1641" priority="10" operator="equal">
      <formula>"Menor"</formula>
    </cfRule>
    <cfRule type="cellIs" dxfId="1640" priority="11" operator="equal">
      <formula>"Leve"</formula>
    </cfRule>
  </conditionalFormatting>
  <conditionalFormatting sqref="L17 L19 L21 L23">
    <cfRule type="cellIs" dxfId="1639" priority="102" operator="equal">
      <formula>"Catastrófico"</formula>
    </cfRule>
    <cfRule type="cellIs" dxfId="1638" priority="103" operator="equal">
      <formula>"Mayor"</formula>
    </cfRule>
    <cfRule type="cellIs" dxfId="1637" priority="104" operator="equal">
      <formula>"Moderado"</formula>
    </cfRule>
    <cfRule type="cellIs" dxfId="1636" priority="105" operator="equal">
      <formula>"Menor"</formula>
    </cfRule>
    <cfRule type="cellIs" dxfId="1635" priority="106" operator="equal">
      <formula>"Leve"</formula>
    </cfRule>
  </conditionalFormatting>
  <conditionalFormatting sqref="N15">
    <cfRule type="cellIs" dxfId="1634" priority="3" operator="equal">
      <formula>"Extremo"</formula>
    </cfRule>
    <cfRule type="cellIs" dxfId="1633" priority="4" operator="equal">
      <formula>"Alto"</formula>
    </cfRule>
    <cfRule type="cellIs" dxfId="1632" priority="5" operator="equal">
      <formula>"Moderado"</formula>
    </cfRule>
    <cfRule type="cellIs" dxfId="1631" priority="6" operator="equal">
      <formula>"Bajo"</formula>
    </cfRule>
  </conditionalFormatting>
  <conditionalFormatting sqref="N17">
    <cfRule type="cellIs" dxfId="1630" priority="98" operator="equal">
      <formula>"Extremo"</formula>
    </cfRule>
    <cfRule type="cellIs" dxfId="1629" priority="99" operator="equal">
      <formula>"Alto"</formula>
    </cfRule>
    <cfRule type="cellIs" dxfId="1628" priority="100" operator="equal">
      <formula>"Moderado"</formula>
    </cfRule>
    <cfRule type="cellIs" dxfId="1627" priority="101" operator="equal">
      <formula>"Bajo"</formula>
    </cfRule>
  </conditionalFormatting>
  <conditionalFormatting sqref="N19">
    <cfRule type="cellIs" dxfId="1626" priority="89" operator="equal">
      <formula>"Extremo"</formula>
    </cfRule>
    <cfRule type="cellIs" dxfId="1625" priority="90" operator="equal">
      <formula>"Alto"</formula>
    </cfRule>
    <cfRule type="cellIs" dxfId="1624" priority="91" operator="equal">
      <formula>"Moderado"</formula>
    </cfRule>
    <cfRule type="cellIs" dxfId="1623" priority="92" operator="equal">
      <formula>"Bajo"</formula>
    </cfRule>
  </conditionalFormatting>
  <conditionalFormatting sqref="N21">
    <cfRule type="cellIs" dxfId="1622" priority="80" operator="equal">
      <formula>"Extremo"</formula>
    </cfRule>
    <cfRule type="cellIs" dxfId="1621" priority="81" operator="equal">
      <formula>"Alto"</formula>
    </cfRule>
    <cfRule type="cellIs" dxfId="1620" priority="82" operator="equal">
      <formula>"Moderado"</formula>
    </cfRule>
    <cfRule type="cellIs" dxfId="1619" priority="83" operator="equal">
      <formula>"Bajo"</formula>
    </cfRule>
  </conditionalFormatting>
  <conditionalFormatting sqref="N23">
    <cfRule type="cellIs" dxfId="1618" priority="71" operator="equal">
      <formula>"Extremo"</formula>
    </cfRule>
    <cfRule type="cellIs" dxfId="1617" priority="72" operator="equal">
      <formula>"Alto"</formula>
    </cfRule>
    <cfRule type="cellIs" dxfId="1616" priority="73" operator="equal">
      <formula>"Moderado"</formula>
    </cfRule>
    <cfRule type="cellIs" dxfId="1615" priority="74" operator="equal">
      <formula>"Bajo"</formula>
    </cfRule>
  </conditionalFormatting>
  <conditionalFormatting sqref="Z15:Z24">
    <cfRule type="cellIs" dxfId="1614" priority="21" operator="equal">
      <formula>"Muy Alta"</formula>
    </cfRule>
    <cfRule type="cellIs" dxfId="1613" priority="22" operator="equal">
      <formula>"Alta"</formula>
    </cfRule>
    <cfRule type="cellIs" dxfId="1612" priority="23" operator="equal">
      <formula>"Media"</formula>
    </cfRule>
    <cfRule type="cellIs" dxfId="1611" priority="24" operator="equal">
      <formula>"Baja"</formula>
    </cfRule>
    <cfRule type="cellIs" dxfId="1610" priority="25" operator="equal">
      <formula>"Muy Baja"</formula>
    </cfRule>
  </conditionalFormatting>
  <conditionalFormatting sqref="AB15:AB24">
    <cfRule type="cellIs" dxfId="1609" priority="16" operator="equal">
      <formula>"Catastrófico"</formula>
    </cfRule>
    <cfRule type="cellIs" dxfId="1608" priority="17" operator="equal">
      <formula>"Mayor"</formula>
    </cfRule>
    <cfRule type="cellIs" dxfId="1607" priority="18" operator="equal">
      <formula>"Moderado"</formula>
    </cfRule>
    <cfRule type="cellIs" dxfId="1606" priority="19" operator="equal">
      <formula>"Menor"</formula>
    </cfRule>
    <cfRule type="cellIs" dxfId="1605" priority="20" operator="equal">
      <formula>"Leve"</formula>
    </cfRule>
  </conditionalFormatting>
  <conditionalFormatting sqref="AD15:AD24">
    <cfRule type="cellIs" dxfId="1604" priority="12" operator="equal">
      <formula>"Extremo"</formula>
    </cfRule>
    <cfRule type="cellIs" dxfId="1603" priority="13" operator="equal">
      <formula>"Alto"</formula>
    </cfRule>
    <cfRule type="cellIs" dxfId="1602" priority="14" operator="equal">
      <formula>"Moderado"</formula>
    </cfRule>
    <cfRule type="cellIs" dxfId="1601" priority="15" operator="equal">
      <formula>"Bajo"</formula>
    </cfRule>
  </conditionalFormatting>
  <dataValidations count="2">
    <dataValidation type="list" allowBlank="1" showInputMessage="1" showErrorMessage="1" sqref="F15:F24" xr:uid="{9378C90F-A8C0-47F5-8FF8-0AB4476BA6CA}">
      <formula1>$E$33:$E$42</formula1>
    </dataValidation>
    <dataValidation type="list" allowBlank="1" showInputMessage="1" showErrorMessage="1" sqref="B15:B24" xr:uid="{D5982A57-9F61-4E90-8100-163D3706FDED}">
      <formula1>$C$32:$C$37</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FD87C-6057-4B21-B44F-84C51EB2949E}">
  <dimension ref="A1:BG52"/>
  <sheetViews>
    <sheetView workbookViewId="0">
      <selection sqref="A1:C4"/>
    </sheetView>
  </sheetViews>
  <sheetFormatPr baseColWidth="10" defaultRowHeight="14.4" x14ac:dyDescent="0.3"/>
  <cols>
    <col min="5" max="5" width="42.44140625" customWidth="1"/>
    <col min="16" max="16" width="34.6640625" customWidth="1"/>
    <col min="17" max="17" width="20.109375" customWidth="1"/>
  </cols>
  <sheetData>
    <row r="1" spans="1:38" x14ac:dyDescent="0.3">
      <c r="A1" s="542" t="s">
        <v>1259</v>
      </c>
      <c r="B1" s="543"/>
      <c r="C1" s="544"/>
      <c r="D1" s="551" t="s">
        <v>1301</v>
      </c>
      <c r="E1" s="552"/>
      <c r="F1" s="552"/>
      <c r="G1" s="552"/>
      <c r="H1" s="552"/>
      <c r="I1" s="552"/>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3"/>
    </row>
    <row r="2" spans="1:38" x14ac:dyDescent="0.3">
      <c r="A2" s="545"/>
      <c r="B2" s="546"/>
      <c r="C2" s="547"/>
      <c r="D2" s="554"/>
      <c r="E2" s="555"/>
      <c r="F2" s="555"/>
      <c r="G2" s="555"/>
      <c r="H2" s="555"/>
      <c r="I2" s="555"/>
      <c r="J2" s="555"/>
      <c r="K2" s="555"/>
      <c r="L2" s="555"/>
      <c r="M2" s="555"/>
      <c r="N2" s="555"/>
      <c r="O2" s="555"/>
      <c r="P2" s="555"/>
      <c r="Q2" s="555"/>
      <c r="R2" s="555"/>
      <c r="S2" s="555"/>
      <c r="T2" s="555"/>
      <c r="U2" s="555"/>
      <c r="V2" s="555"/>
      <c r="W2" s="555"/>
      <c r="X2" s="555"/>
      <c r="Y2" s="555"/>
      <c r="Z2" s="555"/>
      <c r="AA2" s="555"/>
      <c r="AB2" s="555"/>
      <c r="AC2" s="555"/>
      <c r="AD2" s="555"/>
      <c r="AE2" s="555"/>
      <c r="AF2" s="555"/>
      <c r="AG2" s="555"/>
      <c r="AH2" s="555"/>
      <c r="AI2" s="555"/>
      <c r="AJ2" s="555"/>
      <c r="AK2" s="556"/>
    </row>
    <row r="3" spans="1:38" x14ac:dyDescent="0.3">
      <c r="A3" s="545"/>
      <c r="B3" s="546"/>
      <c r="C3" s="547"/>
      <c r="D3" s="554"/>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555"/>
      <c r="AJ3" s="555"/>
      <c r="AK3" s="556"/>
    </row>
    <row r="4" spans="1:38" ht="15" thickBot="1" x14ac:dyDescent="0.35">
      <c r="A4" s="548"/>
      <c r="B4" s="549"/>
      <c r="C4" s="550"/>
      <c r="D4" s="557"/>
      <c r="E4" s="558"/>
      <c r="F4" s="558"/>
      <c r="G4" s="558"/>
      <c r="H4" s="558"/>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8"/>
      <c r="AH4" s="558"/>
      <c r="AI4" s="558"/>
      <c r="AJ4" s="558"/>
      <c r="AK4" s="559"/>
    </row>
    <row r="5" spans="1:38" ht="15" thickBot="1" x14ac:dyDescent="0.35"/>
    <row r="6" spans="1:38" ht="18.600000000000001" thickBot="1" x14ac:dyDescent="0.4">
      <c r="A6" s="360" t="s">
        <v>1304</v>
      </c>
      <c r="B6" s="356"/>
      <c r="C6" s="356"/>
      <c r="D6" s="356"/>
      <c r="E6" s="357"/>
      <c r="F6" s="358"/>
      <c r="G6" s="358"/>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9"/>
    </row>
    <row r="7" spans="1:38" ht="25.5" customHeight="1" x14ac:dyDescent="0.3">
      <c r="A7" s="475"/>
      <c r="B7" s="475"/>
      <c r="C7" s="475"/>
      <c r="D7" s="475"/>
      <c r="E7" s="396" t="s">
        <v>185</v>
      </c>
      <c r="F7" s="396"/>
      <c r="G7" s="396"/>
      <c r="H7" s="396"/>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c r="AH7" s="511" t="s">
        <v>186</v>
      </c>
      <c r="AI7" s="511"/>
      <c r="AJ7" s="511"/>
      <c r="AK7" s="511"/>
      <c r="AL7" s="83"/>
    </row>
    <row r="8" spans="1:38" ht="36.75" customHeight="1" x14ac:dyDescent="0.3">
      <c r="A8" s="475"/>
      <c r="B8" s="475"/>
      <c r="C8" s="475"/>
      <c r="D8" s="475"/>
      <c r="E8" s="396" t="s">
        <v>187</v>
      </c>
      <c r="F8" s="396"/>
      <c r="G8" s="396"/>
      <c r="H8" s="396"/>
      <c r="I8" s="396"/>
      <c r="J8" s="396"/>
      <c r="K8" s="396"/>
      <c r="L8" s="396"/>
      <c r="M8" s="396"/>
      <c r="N8" s="396"/>
      <c r="O8" s="396"/>
      <c r="P8" s="396"/>
      <c r="Q8" s="396"/>
      <c r="R8" s="396"/>
      <c r="S8" s="396"/>
      <c r="T8" s="396"/>
      <c r="U8" s="396"/>
      <c r="V8" s="396"/>
      <c r="W8" s="396"/>
      <c r="X8" s="396"/>
      <c r="Y8" s="396"/>
      <c r="Z8" s="396"/>
      <c r="AA8" s="396"/>
      <c r="AB8" s="396"/>
      <c r="AC8" s="396"/>
      <c r="AD8" s="396"/>
      <c r="AE8" s="396"/>
      <c r="AF8" s="396"/>
      <c r="AG8" s="396"/>
      <c r="AH8" s="511" t="s">
        <v>188</v>
      </c>
      <c r="AI8" s="511"/>
      <c r="AJ8" s="511"/>
      <c r="AK8" s="511"/>
      <c r="AL8" s="83"/>
    </row>
    <row r="9" spans="1:38" ht="32.25" customHeight="1" x14ac:dyDescent="0.3">
      <c r="A9" s="475"/>
      <c r="B9" s="475"/>
      <c r="C9" s="475"/>
      <c r="D9" s="475"/>
      <c r="E9" s="396"/>
      <c r="F9" s="396"/>
      <c r="G9" s="396"/>
      <c r="H9" s="396"/>
      <c r="I9" s="396"/>
      <c r="J9" s="396"/>
      <c r="K9" s="396"/>
      <c r="L9" s="396"/>
      <c r="M9" s="396"/>
      <c r="N9" s="396"/>
      <c r="O9" s="396"/>
      <c r="P9" s="396"/>
      <c r="Q9" s="396"/>
      <c r="R9" s="396"/>
      <c r="S9" s="396"/>
      <c r="T9" s="396"/>
      <c r="U9" s="396"/>
      <c r="V9" s="396"/>
      <c r="W9" s="396"/>
      <c r="X9" s="396"/>
      <c r="Y9" s="396"/>
      <c r="Z9" s="396"/>
      <c r="AA9" s="396"/>
      <c r="AB9" s="396"/>
      <c r="AC9" s="396"/>
      <c r="AD9" s="396"/>
      <c r="AE9" s="396"/>
      <c r="AF9" s="396"/>
      <c r="AG9" s="396"/>
      <c r="AH9" s="511" t="s">
        <v>189</v>
      </c>
      <c r="AI9" s="511"/>
      <c r="AJ9" s="511"/>
      <c r="AK9" s="511"/>
      <c r="AL9" s="83"/>
    </row>
    <row r="10" spans="1:38" x14ac:dyDescent="0.3">
      <c r="A10" s="50"/>
      <c r="B10" s="51"/>
      <c r="C10" s="50"/>
      <c r="D10" s="50"/>
      <c r="E10" s="52"/>
      <c r="F10" s="53"/>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row>
    <row r="11" spans="1:38" ht="23.4" x14ac:dyDescent="0.3">
      <c r="A11" s="520" t="s">
        <v>8</v>
      </c>
      <c r="B11" s="520"/>
      <c r="C11" s="538" t="s">
        <v>1302</v>
      </c>
      <c r="D11" s="538"/>
      <c r="E11" s="538"/>
      <c r="F11" s="538"/>
      <c r="G11" s="538"/>
      <c r="H11" s="520" t="s">
        <v>10</v>
      </c>
      <c r="I11" s="520"/>
      <c r="J11" s="586" t="s">
        <v>1303</v>
      </c>
      <c r="K11" s="586"/>
      <c r="L11" s="586"/>
      <c r="M11" s="586"/>
      <c r="N11" s="586"/>
      <c r="O11" s="520" t="s">
        <v>12</v>
      </c>
      <c r="P11" s="520"/>
      <c r="Q11" s="539" t="s">
        <v>136</v>
      </c>
      <c r="R11" s="540"/>
      <c r="S11" s="540"/>
      <c r="T11" s="540"/>
      <c r="U11" s="540"/>
      <c r="V11" s="540"/>
      <c r="W11" s="540"/>
      <c r="X11" s="540"/>
      <c r="Y11" s="540"/>
      <c r="Z11" s="540"/>
      <c r="AA11" s="540"/>
      <c r="AB11" s="540"/>
      <c r="AC11" s="540"/>
      <c r="AD11" s="540"/>
      <c r="AE11" s="541"/>
      <c r="AF11" s="55" t="s">
        <v>14</v>
      </c>
      <c r="AG11" s="537" t="s">
        <v>137</v>
      </c>
      <c r="AH11" s="537"/>
      <c r="AI11" s="537"/>
      <c r="AJ11" s="537"/>
      <c r="AK11" s="537"/>
      <c r="AL11" s="52"/>
    </row>
    <row r="12" spans="1:38" x14ac:dyDescent="0.3">
      <c r="A12" s="514" t="s">
        <v>16</v>
      </c>
      <c r="B12" s="514"/>
      <c r="C12" s="514"/>
      <c r="D12" s="514"/>
      <c r="E12" s="514"/>
      <c r="F12" s="514"/>
      <c r="G12" s="514"/>
      <c r="H12" s="498" t="s">
        <v>17</v>
      </c>
      <c r="I12" s="498"/>
      <c r="J12" s="498"/>
      <c r="K12" s="498"/>
      <c r="L12" s="498"/>
      <c r="M12" s="498"/>
      <c r="N12" s="498"/>
      <c r="O12" s="517" t="s">
        <v>18</v>
      </c>
      <c r="P12" s="517"/>
      <c r="Q12" s="517"/>
      <c r="R12" s="517"/>
      <c r="S12" s="517"/>
      <c r="T12" s="517"/>
      <c r="U12" s="517"/>
      <c r="V12" s="517"/>
      <c r="W12" s="517"/>
      <c r="X12" s="517"/>
      <c r="Y12" s="518" t="s">
        <v>19</v>
      </c>
      <c r="Z12" s="518"/>
      <c r="AA12" s="518"/>
      <c r="AB12" s="518"/>
      <c r="AC12" s="518"/>
      <c r="AD12" s="518"/>
      <c r="AE12" s="518"/>
      <c r="AF12" s="519" t="s">
        <v>20</v>
      </c>
      <c r="AG12" s="519"/>
      <c r="AH12" s="519"/>
      <c r="AI12" s="519"/>
      <c r="AJ12" s="519"/>
      <c r="AK12" s="519"/>
      <c r="AL12" s="52"/>
    </row>
    <row r="13" spans="1:38" x14ac:dyDescent="0.3">
      <c r="A13" s="513" t="s">
        <v>21</v>
      </c>
      <c r="B13" s="514" t="s">
        <v>22</v>
      </c>
      <c r="C13" s="509" t="s">
        <v>23</v>
      </c>
      <c r="D13" s="509" t="s">
        <v>24</v>
      </c>
      <c r="E13" s="514" t="s">
        <v>25</v>
      </c>
      <c r="F13" s="509" t="s">
        <v>26</v>
      </c>
      <c r="G13" s="509" t="s">
        <v>27</v>
      </c>
      <c r="H13" s="500" t="s">
        <v>28</v>
      </c>
      <c r="I13" s="498" t="s">
        <v>29</v>
      </c>
      <c r="J13" s="500" t="s">
        <v>30</v>
      </c>
      <c r="K13" s="500" t="s">
        <v>31</v>
      </c>
      <c r="L13" s="500" t="s">
        <v>32</v>
      </c>
      <c r="M13" s="498" t="s">
        <v>29</v>
      </c>
      <c r="N13" s="500" t="s">
        <v>33</v>
      </c>
      <c r="O13" s="505" t="s">
        <v>34</v>
      </c>
      <c r="P13" s="496" t="s">
        <v>35</v>
      </c>
      <c r="Q13" s="507" t="s">
        <v>36</v>
      </c>
      <c r="R13" s="496" t="s">
        <v>37</v>
      </c>
      <c r="S13" s="496" t="s">
        <v>38</v>
      </c>
      <c r="T13" s="496"/>
      <c r="U13" s="496"/>
      <c r="V13" s="496"/>
      <c r="W13" s="496"/>
      <c r="X13" s="496"/>
      <c r="Y13" s="495" t="s">
        <v>39</v>
      </c>
      <c r="Z13" s="495" t="s">
        <v>40</v>
      </c>
      <c r="AA13" s="495" t="s">
        <v>29</v>
      </c>
      <c r="AB13" s="495" t="s">
        <v>41</v>
      </c>
      <c r="AC13" s="495" t="s">
        <v>29</v>
      </c>
      <c r="AD13" s="495" t="s">
        <v>42</v>
      </c>
      <c r="AE13" s="495" t="s">
        <v>43</v>
      </c>
      <c r="AF13" s="494" t="s">
        <v>20</v>
      </c>
      <c r="AG13" s="494" t="s">
        <v>44</v>
      </c>
      <c r="AH13" s="494" t="s">
        <v>45</v>
      </c>
      <c r="AI13" s="494" t="s">
        <v>46</v>
      </c>
      <c r="AJ13" s="494" t="s">
        <v>47</v>
      </c>
      <c r="AK13" s="494" t="s">
        <v>48</v>
      </c>
      <c r="AL13" s="52"/>
    </row>
    <row r="14" spans="1:38" ht="69.599999999999994" x14ac:dyDescent="0.3">
      <c r="A14" s="513"/>
      <c r="B14" s="515"/>
      <c r="C14" s="510"/>
      <c r="D14" s="510"/>
      <c r="E14" s="515"/>
      <c r="F14" s="510"/>
      <c r="G14" s="510"/>
      <c r="H14" s="501"/>
      <c r="I14" s="499"/>
      <c r="J14" s="501"/>
      <c r="K14" s="501"/>
      <c r="L14" s="499"/>
      <c r="M14" s="499"/>
      <c r="N14" s="501"/>
      <c r="O14" s="506"/>
      <c r="P14" s="496"/>
      <c r="Q14" s="508"/>
      <c r="R14" s="496"/>
      <c r="S14" s="56" t="s">
        <v>49</v>
      </c>
      <c r="T14" s="56" t="s">
        <v>50</v>
      </c>
      <c r="U14" s="56" t="s">
        <v>51</v>
      </c>
      <c r="V14" s="56" t="s">
        <v>52</v>
      </c>
      <c r="W14" s="56" t="s">
        <v>53</v>
      </c>
      <c r="X14" s="56" t="s">
        <v>54</v>
      </c>
      <c r="Y14" s="495"/>
      <c r="Z14" s="495"/>
      <c r="AA14" s="495"/>
      <c r="AB14" s="495"/>
      <c r="AC14" s="495"/>
      <c r="AD14" s="495"/>
      <c r="AE14" s="495"/>
      <c r="AF14" s="494"/>
      <c r="AG14" s="494"/>
      <c r="AH14" s="494"/>
      <c r="AI14" s="494"/>
      <c r="AJ14" s="494"/>
      <c r="AK14" s="494"/>
      <c r="AL14" s="103"/>
    </row>
    <row r="15" spans="1:38" ht="129.6" x14ac:dyDescent="0.3">
      <c r="A15" s="581">
        <v>1</v>
      </c>
      <c r="B15" s="488" t="s">
        <v>168</v>
      </c>
      <c r="C15" s="582" t="s">
        <v>321</v>
      </c>
      <c r="D15" s="582" t="s">
        <v>322</v>
      </c>
      <c r="E15" s="584" t="s">
        <v>323</v>
      </c>
      <c r="F15" s="488" t="s">
        <v>131</v>
      </c>
      <c r="G15" s="492">
        <v>2000</v>
      </c>
      <c r="H15" s="485" t="str">
        <f>IF(G15&lt;=0,"",IF(G15&lt;=2,"Muy Baja",IF(G15&lt;=24,"Baja",IF(G15&lt;=500,"Media",IF(G15&lt;=5000,"Alta","Muy Alta")))))</f>
        <v>Alta</v>
      </c>
      <c r="I15" s="483">
        <f>IF(H15="","",IF(H15="Muy Baja",0.2,IF(H15="Baja",0.4,IF(H15="Media",0.6,IF(H15="Alta",0.8,IF(H15="Muy Alta",1,))))))</f>
        <v>0.8</v>
      </c>
      <c r="J15" s="574" t="s">
        <v>198</v>
      </c>
      <c r="K15" s="483" t="str">
        <f>IF(NOT(ISERROR(MATCH(J15,'[7]Tabla Impacto'!$B$221:$B$223,0))),'[7]Tabla Impacto'!$F$223&amp;"Por favor no seleccionar los criterios de impacto(Afectación Económica o presupuestal y Pérdida Reputacional)",J15)</f>
        <v xml:space="preserve">     El riesgo afecta la imagen de de la entidad con efecto publicitario sostenido a nivel de sector administrativo, nivel departamental o municipal</v>
      </c>
      <c r="L15" s="485" t="str">
        <f>IF(OR(K15='[7]Tabla Impacto'!$C$11,K15='[7]Tabla Impacto'!$D$11),"Leve",IF(OR(K15='[7]Tabla Impacto'!$C$12,K15='[7]Tabla Impacto'!$D$12),"Menor",IF(OR(K15='[7]Tabla Impacto'!$C$13,K15='[7]Tabla Impacto'!$D$13),"Moderado",IF(OR(K15='[7]Tabla Impacto'!$C$14,K15='[7]Tabla Impacto'!$D$14),"Mayor",IF(OR(K15='[7]Tabla Impacto'!$C$15,K15='[7]Tabla Impacto'!$D$15),"Catastrófico","")))))</f>
        <v>Mayor</v>
      </c>
      <c r="M15" s="483">
        <f>IF(L15="","",IF(L15="Leve",0.2,IF(L15="Menor",0.4,IF(L15="Moderado",0.6,IF(L15="Mayor",0.8,IF(L15="Catastrófico",1,))))))</f>
        <v>0.8</v>
      </c>
      <c r="N15" s="484" t="str">
        <f>IF(OR(AND(H15="Muy Baja",L15="Leve"),AND(H15="Muy Baja",L15="Menor"),AND(H15="Baja",L15="Leve")),"Bajo",IF(OR(AND(H15="Muy baja",L15="Moderado"),AND(H15="Baja",L15="Menor"),AND(H15="Baja",L15="Moderado"),AND(H15="Media",L15="Leve"),AND(H15="Media",L15="Menor"),AND(H15="Media",L15="Moderado"),AND(H15="Alta",L15="Leve"),AND(H15="Alta",L15="Menor")),"Moderado",IF(OR(AND(H15="Muy Baja",L15="Mayor"),AND(H15="Baja",L15="Mayor"),AND(H15="Media",L15="Mayor"),AND(H15="Alta",L15="Moderado"),AND(H15="Alta",L15="Mayor"),AND(H15="Muy Alta",L15="Leve"),AND(H15="Muy Alta",L15="Menor"),AND(H15="Muy Alta",L15="Moderado"),AND(H15="Muy Alta",L15="Mayor")),"Alto",IF(OR(AND(H15="Muy Baja",L15="Catastrófico"),AND(H15="Baja",L15="Catastrófico"),AND(H15="Media",L15="Catastrófico"),AND(H15="Alta",L15="Catastrófico"),AND(H15="Muy Alta",L15="Catastrófico")),"Extremo",""))))</f>
        <v>Alto</v>
      </c>
      <c r="O15" s="11">
        <v>1</v>
      </c>
      <c r="P15" s="13" t="s">
        <v>324</v>
      </c>
      <c r="Q15" s="13" t="s">
        <v>325</v>
      </c>
      <c r="R15" s="116" t="str">
        <f t="shared" ref="R15:R28" si="0">IF(OR(S15="Preventivo",S15="Detectivo"),"Probabilidad",IF(S15="Correctivo","Impacto",""))</f>
        <v>Probabilidad</v>
      </c>
      <c r="S15" s="61" t="s">
        <v>63</v>
      </c>
      <c r="T15" s="61" t="s">
        <v>64</v>
      </c>
      <c r="U15" s="117" t="str">
        <f>IF(AND(S15="Preventivo",T15="Automático"),"50%",IF(AND(S15="Preventivo",T15="Manual"),"40%",IF(AND(S15="Detectivo",T15="Automático"),"40%",IF(AND(S15="Detectivo",T15="Manual"),"30%",IF(AND(S15="Correctivo",T15="Automático"),"35%",IF(AND(S15="Correctivo",T15="Manual"),"25%",""))))))</f>
        <v>40%</v>
      </c>
      <c r="V15" s="6" t="s">
        <v>95</v>
      </c>
      <c r="W15" s="6" t="s">
        <v>167</v>
      </c>
      <c r="X15" s="6" t="s">
        <v>266</v>
      </c>
      <c r="Y15" s="118">
        <f>IFERROR(IF(R15="Probabilidad",(I15-(+I15*U15)),IF(R15="Impacto",I15,"")),"")</f>
        <v>0.48</v>
      </c>
      <c r="Z15" s="119" t="str">
        <f t="shared" ref="Z15:Z17" si="1">IFERROR(IF(Y15="","",IF(Y15&lt;=0.2,"Muy Baja",IF(Y15&lt;=0.4,"Baja",IF(Y15&lt;=0.6,"Media",IF(Y15&lt;=0.8,"Alta","Muy Alta"))))),"")</f>
        <v>Media</v>
      </c>
      <c r="AA15" s="117">
        <f t="shared" ref="AA15:AA17" si="2">+Y15</f>
        <v>0.48</v>
      </c>
      <c r="AB15" s="119" t="str">
        <f t="shared" ref="AB15:AB17" si="3">IFERROR(IF(AC15="","",IF(AC15&lt;=0.2,"Leve",IF(AC15&lt;=0.4,"Menor",IF(AC15&lt;=0.6,"Moderado",IF(AC15&lt;=0.8,"Mayor","Catastrófico"))))),"")</f>
        <v>Mayor</v>
      </c>
      <c r="AC15" s="117">
        <f t="shared" ref="AC15:AC17" si="4">IFERROR(IF(R15="Impacto",(M15-(+M15*U15)),IF(R15="Probabilidad",M15,"")),"")</f>
        <v>0.8</v>
      </c>
      <c r="AD15" s="120" t="str">
        <f t="shared" ref="AD15:AD17" si="5">IFERROR(IF(OR(AND(Z15="Muy Baja",AB15="Leve"),AND(Z15="Muy Baja",AB15="Menor"),AND(Z15="Baja",AB15="Leve")),"Bajo",IF(OR(AND(Z15="Muy baja",AB15="Moderado"),AND(Z15="Baja",AB15="Menor"),AND(Z15="Baja",AB15="Moderado"),AND(Z15="Media",AB15="Leve"),AND(Z15="Media",AB15="Menor"),AND(Z15="Media",AB15="Moderado"),AND(Z15="Alta",AB15="Leve"),AND(Z15="Alta",AB15="Menor")),"Moderado",IF(OR(AND(Z15="Muy Baja",AB15="Mayor"),AND(Z15="Baja",AB15="Mayor"),AND(Z15="Media",AB15="Mayor"),AND(Z15="Alta",AB15="Moderado"),AND(Z15="Alta",AB15="Mayor"),AND(Z15="Muy Alta",AB15="Leve"),AND(Z15="Muy Alta",AB15="Menor"),AND(Z15="Muy Alta",AB15="Moderado"),AND(Z15="Muy Alta",AB15="Mayor")),"Alto",IF(OR(AND(Z15="Muy Baja",AB15="Catastrófico"),AND(Z15="Baja",AB15="Catastrófico"),AND(Z15="Media",AB15="Catastrófico"),AND(Z15="Alta",AB15="Catastrófico"),AND(Z15="Muy Alta",AB15="Catastrófico")),"Extremo","")))),"")</f>
        <v>Alto</v>
      </c>
      <c r="AE15" s="61" t="s">
        <v>160</v>
      </c>
      <c r="AF15" s="6"/>
      <c r="AG15" s="6" t="s">
        <v>326</v>
      </c>
      <c r="AH15" s="121">
        <v>46023</v>
      </c>
      <c r="AI15" s="121">
        <v>46387</v>
      </c>
      <c r="AJ15" s="6" t="s">
        <v>327</v>
      </c>
      <c r="AK15" s="8" t="s">
        <v>74</v>
      </c>
      <c r="AL15" s="110"/>
    </row>
    <row r="16" spans="1:38" ht="129.6" x14ac:dyDescent="0.3">
      <c r="A16" s="581"/>
      <c r="B16" s="564"/>
      <c r="C16" s="583"/>
      <c r="D16" s="583"/>
      <c r="E16" s="585"/>
      <c r="F16" s="564"/>
      <c r="G16" s="573"/>
      <c r="H16" s="561"/>
      <c r="I16" s="562"/>
      <c r="J16" s="575"/>
      <c r="K16" s="562"/>
      <c r="L16" s="561"/>
      <c r="M16" s="562"/>
      <c r="N16" s="563"/>
      <c r="O16" s="11">
        <v>2</v>
      </c>
      <c r="P16" s="13" t="s">
        <v>328</v>
      </c>
      <c r="Q16" s="13" t="s">
        <v>329</v>
      </c>
      <c r="R16" s="116" t="str">
        <f t="shared" si="0"/>
        <v>Probabilidad</v>
      </c>
      <c r="S16" s="61" t="s">
        <v>63</v>
      </c>
      <c r="T16" s="61" t="s">
        <v>64</v>
      </c>
      <c r="U16" s="117" t="str">
        <f>IF(AND(S16="Preventivo",T16="Automático"),"50%",IF(AND(S16="Preventivo",T16="Manual"),"40%",IF(AND(S16="Detectivo",T16="Automático"),"40%",IF(AND(S16="Detectivo",T16="Manual"),"30%",IF(AND(S16="Correctivo",T16="Automático"),"35%",IF(AND(S16="Correctivo",T16="Manual"),"25%",""))))))</f>
        <v>40%</v>
      </c>
      <c r="V16" s="6" t="s">
        <v>95</v>
      </c>
      <c r="W16" s="6" t="s">
        <v>167</v>
      </c>
      <c r="X16" s="6" t="s">
        <v>266</v>
      </c>
      <c r="Y16" s="118">
        <f>IFERROR(IF(R16="Probabilidad",(I16-(+I16*U16)),IF(R16="Impacto",I16,"")),"")</f>
        <v>0</v>
      </c>
      <c r="Z16" s="119" t="str">
        <f t="shared" si="1"/>
        <v>Muy Baja</v>
      </c>
      <c r="AA16" s="117">
        <f t="shared" si="2"/>
        <v>0</v>
      </c>
      <c r="AB16" s="119" t="str">
        <f t="shared" si="3"/>
        <v>Leve</v>
      </c>
      <c r="AC16" s="117">
        <f t="shared" si="4"/>
        <v>0</v>
      </c>
      <c r="AD16" s="120" t="str">
        <f t="shared" si="5"/>
        <v>Bajo</v>
      </c>
      <c r="AE16" s="61" t="s">
        <v>160</v>
      </c>
      <c r="AF16" s="6"/>
      <c r="AG16" s="6" t="s">
        <v>326</v>
      </c>
      <c r="AH16" s="121">
        <v>46023</v>
      </c>
      <c r="AI16" s="121">
        <v>46387</v>
      </c>
      <c r="AJ16" s="6" t="s">
        <v>327</v>
      </c>
      <c r="AK16" s="8" t="s">
        <v>74</v>
      </c>
      <c r="AL16" s="110"/>
    </row>
    <row r="17" spans="1:38" ht="138" x14ac:dyDescent="0.3">
      <c r="A17" s="581"/>
      <c r="B17" s="489"/>
      <c r="C17" s="579"/>
      <c r="D17" s="579"/>
      <c r="E17" s="580"/>
      <c r="F17" s="489"/>
      <c r="G17" s="493"/>
      <c r="H17" s="480"/>
      <c r="I17" s="472"/>
      <c r="J17" s="576"/>
      <c r="K17" s="472"/>
      <c r="L17" s="480"/>
      <c r="M17" s="472"/>
      <c r="N17" s="481"/>
      <c r="O17" s="11">
        <v>3</v>
      </c>
      <c r="P17" s="13" t="s">
        <v>330</v>
      </c>
      <c r="Q17" s="13" t="s">
        <v>331</v>
      </c>
      <c r="R17" s="116" t="str">
        <f t="shared" si="0"/>
        <v>Probabilidad</v>
      </c>
      <c r="S17" s="61" t="s">
        <v>63</v>
      </c>
      <c r="T17" s="61" t="s">
        <v>64</v>
      </c>
      <c r="U17" s="117" t="str">
        <f>IF(AND(S17="Preventivo",T17="Automático"),"50%",IF(AND(S17="Preventivo",T17="Manual"),"40%",IF(AND(S17="Detectivo",T17="Automático"),"40%",IF(AND(S17="Detectivo",T17="Manual"),"30%",IF(AND(S17="Correctivo",T17="Automático"),"35%",IF(AND(S17="Correctivo",T17="Manual"),"25%",""))))))</f>
        <v>40%</v>
      </c>
      <c r="V17" s="6" t="s">
        <v>95</v>
      </c>
      <c r="W17" s="6" t="s">
        <v>167</v>
      </c>
      <c r="X17" s="6" t="s">
        <v>266</v>
      </c>
      <c r="Y17" s="118">
        <f>IFERROR(IF(R17="Probabilidad",(I17-(+I17*U17)),IF(R17="Impacto",I17,"")),"")</f>
        <v>0</v>
      </c>
      <c r="Z17" s="119" t="str">
        <f t="shared" si="1"/>
        <v>Muy Baja</v>
      </c>
      <c r="AA17" s="117">
        <f t="shared" si="2"/>
        <v>0</v>
      </c>
      <c r="AB17" s="119" t="str">
        <f t="shared" si="3"/>
        <v>Leve</v>
      </c>
      <c r="AC17" s="117">
        <f t="shared" si="4"/>
        <v>0</v>
      </c>
      <c r="AD17" s="120" t="str">
        <f t="shared" si="5"/>
        <v>Bajo</v>
      </c>
      <c r="AE17" s="61" t="s">
        <v>160</v>
      </c>
      <c r="AF17" s="6"/>
      <c r="AG17" s="6" t="s">
        <v>326</v>
      </c>
      <c r="AH17" s="121">
        <v>46023</v>
      </c>
      <c r="AI17" s="121">
        <v>46387</v>
      </c>
      <c r="AJ17" s="6" t="s">
        <v>327</v>
      </c>
      <c r="AK17" s="8" t="s">
        <v>332</v>
      </c>
      <c r="AL17" s="52"/>
    </row>
    <row r="18" spans="1:38" ht="92.4" x14ac:dyDescent="0.3">
      <c r="A18" s="475">
        <v>2</v>
      </c>
      <c r="B18" s="476" t="s">
        <v>55</v>
      </c>
      <c r="C18" s="579" t="s">
        <v>333</v>
      </c>
      <c r="D18" s="579" t="s">
        <v>334</v>
      </c>
      <c r="E18" s="580" t="s">
        <v>335</v>
      </c>
      <c r="F18" s="476" t="s">
        <v>232</v>
      </c>
      <c r="G18" s="493">
        <v>600</v>
      </c>
      <c r="H18" s="473" t="str">
        <f>IF(G18&lt;=0,"",IF(G18&lt;=2,"Muy Baja",IF(G18&lt;=24,"Baja",IF(G18&lt;=500,"Media",IF(G18&lt;=5000,"Alta","Muy Alta")))))</f>
        <v>Alta</v>
      </c>
      <c r="I18" s="470">
        <f>IF(H18="","",IF(H18="Muy Baja",0.2,IF(H18="Baja",0.4,IF(H18="Media",0.6,IF(H18="Alta",0.8,IF(H18="Muy Alta",1,))))))</f>
        <v>0.8</v>
      </c>
      <c r="J18" s="479" t="s">
        <v>198</v>
      </c>
      <c r="K18" s="470" t="str">
        <f>IF(NOT(ISERROR(MATCH(J18,'[7]Tabla Impacto'!$B$221:$B$223,0))),'[7]Tabla Impacto'!$F$223&amp;"Por favor no seleccionar los criterios de impacto(Afectación Económica o presupuestal y Pérdida Reputacional)",J18)</f>
        <v xml:space="preserve">     El riesgo afecta la imagen de de la entidad con efecto publicitario sostenido a nivel de sector administrativo, nivel departamental o municipal</v>
      </c>
      <c r="L18" s="473" t="str">
        <f>IF(OR(K18='[7]Tabla Impacto'!$C$11,K18='[7]Tabla Impacto'!$D$11),"Leve",IF(OR(K18='[7]Tabla Impacto'!$C$12,K18='[7]Tabla Impacto'!$D$12),"Menor",IF(OR(K18='[7]Tabla Impacto'!$C$13,K18='[7]Tabla Impacto'!$D$13),"Moderado",IF(OR(K18='[7]Tabla Impacto'!$C$14,K18='[7]Tabla Impacto'!$D$14),"Mayor",IF(OR(K18='[7]Tabla Impacto'!$C$15,K18='[7]Tabla Impacto'!$D$15),"Catastrófico","")))))</f>
        <v>Mayor</v>
      </c>
      <c r="M18" s="470">
        <f>IF(L18="","",IF(L18="Leve",0.2,IF(L18="Menor",0.4,IF(L18="Moderado",0.6,IF(L18="Mayor",0.8,IF(L18="Catastrófico",1,))))))</f>
        <v>0.8</v>
      </c>
      <c r="N18" s="482" t="str">
        <f>IF(OR(AND(H18="Muy Baja",L18="Leve"),AND(H18="Muy Baja",L18="Menor"),AND(H18="Baja",L18="Leve")),"Bajo",IF(OR(AND(H18="Muy baja",L18="Moderado"),AND(H18="Baja",L18="Menor"),AND(H18="Baja",L18="Moderado"),AND(H18="Media",L18="Leve"),AND(H18="Media",L18="Menor"),AND(H18="Media",L18="Moderado"),AND(H18="Alta",L18="Leve"),AND(H18="Alta",L18="Menor")),"Moderado",IF(OR(AND(H18="Muy Baja",L18="Mayor"),AND(H18="Baja",L18="Mayor"),AND(H18="Media",L18="Mayor"),AND(H18="Alta",L18="Moderado"),AND(H18="Alta",L18="Mayor"),AND(H18="Muy Alta",L18="Leve"),AND(H18="Muy Alta",L18="Menor"),AND(H18="Muy Alta",L18="Moderado"),AND(H18="Muy Alta",L18="Mayor")),"Alto",IF(OR(AND(H18="Muy Baja",L18="Catastrófico"),AND(H18="Baja",L18="Catastrófico"),AND(H18="Media",L18="Catastrófico"),AND(H18="Alta",L18="Catastrófico"),AND(H18="Muy Alta",L18="Catastrófico")),"Extremo",""))))</f>
        <v>Alto</v>
      </c>
      <c r="O18" s="57">
        <v>1</v>
      </c>
      <c r="P18" s="122" t="s">
        <v>336</v>
      </c>
      <c r="Q18" s="123" t="s">
        <v>337</v>
      </c>
      <c r="R18" s="116" t="str">
        <f t="shared" si="0"/>
        <v>Probabilidad</v>
      </c>
      <c r="S18" s="61" t="s">
        <v>63</v>
      </c>
      <c r="T18" s="61" t="s">
        <v>64</v>
      </c>
      <c r="U18" s="62" t="str">
        <f>IF(AND(S18="Preventivo",T18="Automático"),"50%",IF(AND(S18="Preventivo",T18="Manual"),"40%",IF(AND(S18="Detectivo",T18="Automático"),"40%",IF(AND(S18="Detectivo",T18="Manual"),"30%",IF(AND(S18="Correctivo",T18="Automático"),"35%",IF(AND(S18="Correctivo",T18="Manual"),"25%",""))))))</f>
        <v>40%</v>
      </c>
      <c r="V18" s="6" t="s">
        <v>95</v>
      </c>
      <c r="W18" s="6" t="s">
        <v>167</v>
      </c>
      <c r="X18" s="6" t="s">
        <v>266</v>
      </c>
      <c r="Y18" s="105">
        <f>IFERROR(IF(R18="Probabilidad",(I18-(+I18*U18)),IF(R18="Impacto",I18,"")),"")</f>
        <v>0.48</v>
      </c>
      <c r="Z18" s="64" t="str">
        <f>IFERROR(IF(Y18="","",IF(Y18&lt;=0.2,"Muy Baja",IF(Y18&lt;=0.4,"Baja",IF(Y18&lt;=0.6,"Media",IF(Y18&lt;=0.8,"Alta","Muy Alta"))))),"")</f>
        <v>Media</v>
      </c>
      <c r="AA18" s="62">
        <f>+Y18</f>
        <v>0.48</v>
      </c>
      <c r="AB18" s="64" t="str">
        <f>IFERROR(IF(AC18="","",IF(AC18&lt;=0.2,"Leve",IF(AC18&lt;=0.4,"Menor",IF(AC18&lt;=0.6,"Moderado",IF(AC18&lt;=0.8,"Mayor","Catastrófico"))))),"")</f>
        <v>Mayor</v>
      </c>
      <c r="AC18" s="62">
        <f>IFERROR(IF(R18="Impacto",(M18-(+M18*U18)),IF(R18="Probabilidad",M18,"")),"")</f>
        <v>0.8</v>
      </c>
      <c r="AD18" s="65" t="str">
        <f>IFERROR(IF(OR(AND(Z18="Muy Baja",AB18="Leve"),AND(Z18="Muy Baja",AB18="Menor"),AND(Z18="Baja",AB18="Leve")),"Bajo",IF(OR(AND(Z18="Muy baja",AB18="Moderado"),AND(Z18="Baja",AB18="Menor"),AND(Z18="Baja",AB18="Moderado"),AND(Z18="Media",AB18="Leve"),AND(Z18="Media",AB18="Menor"),AND(Z18="Media",AB18="Moderado"),AND(Z18="Alta",AB18="Leve"),AND(Z18="Alta",AB18="Menor")),"Moderado",IF(OR(AND(Z18="Muy Baja",AB18="Mayor"),AND(Z18="Baja",AB18="Mayor"),AND(Z18="Media",AB18="Mayor"),AND(Z18="Alta",AB18="Moderado"),AND(Z18="Alta",AB18="Mayor"),AND(Z18="Muy Alta",AB18="Leve"),AND(Z18="Muy Alta",AB18="Menor"),AND(Z18="Muy Alta",AB18="Moderado"),AND(Z18="Muy Alta",AB18="Mayor")),"Alto",IF(OR(AND(Z18="Muy Baja",AB18="Catastrófico"),AND(Z18="Baja",AB18="Catastrófico"),AND(Z18="Media",AB18="Catastrófico"),AND(Z18="Alta",AB18="Catastrófico"),AND(Z18="Muy Alta",AB18="Catastrófico")),"Extremo","")))),"")</f>
        <v>Alto</v>
      </c>
      <c r="AE18" s="61" t="s">
        <v>160</v>
      </c>
      <c r="AF18" s="124"/>
      <c r="AG18" s="577" t="s">
        <v>338</v>
      </c>
      <c r="AH18" s="121">
        <v>46023</v>
      </c>
      <c r="AI18" s="121">
        <v>46387</v>
      </c>
      <c r="AJ18" s="6" t="s">
        <v>327</v>
      </c>
      <c r="AK18" s="125" t="s">
        <v>74</v>
      </c>
      <c r="AL18" s="52"/>
    </row>
    <row r="19" spans="1:38" ht="92.4" x14ac:dyDescent="0.3">
      <c r="A19" s="475"/>
      <c r="B19" s="476"/>
      <c r="C19" s="567"/>
      <c r="D19" s="567"/>
      <c r="E19" s="568"/>
      <c r="F19" s="476"/>
      <c r="G19" s="474"/>
      <c r="H19" s="473"/>
      <c r="I19" s="470"/>
      <c r="J19" s="479"/>
      <c r="K19" s="470">
        <f>IF(NOT(ISERROR(MATCH(J19,_xlfn.ANCHORARRAY(E22),0))),#REF!&amp;"Por favor no seleccionar los criterios de impacto",J19)</f>
        <v>0</v>
      </c>
      <c r="L19" s="473"/>
      <c r="M19" s="470"/>
      <c r="N19" s="482"/>
      <c r="O19" s="57">
        <v>2</v>
      </c>
      <c r="P19" s="122" t="s">
        <v>339</v>
      </c>
      <c r="Q19" s="126" t="s">
        <v>340</v>
      </c>
      <c r="R19" s="116" t="str">
        <f t="shared" si="0"/>
        <v>Probabilidad</v>
      </c>
      <c r="S19" s="61" t="s">
        <v>63</v>
      </c>
      <c r="T19" s="61" t="s">
        <v>64</v>
      </c>
      <c r="U19" s="62" t="str">
        <f t="shared" ref="U19" si="6">IF(AND(S19="Preventivo",T19="Automático"),"50%",IF(AND(S19="Preventivo",T19="Manual"),"40%",IF(AND(S19="Detectivo",T19="Automático"),"40%",IF(AND(S19="Detectivo",T19="Manual"),"30%",IF(AND(S19="Correctivo",T19="Automático"),"35%",IF(AND(S19="Correctivo",T19="Manual"),"25%",""))))))</f>
        <v>40%</v>
      </c>
      <c r="V19" s="6" t="s">
        <v>95</v>
      </c>
      <c r="W19" s="6" t="s">
        <v>167</v>
      </c>
      <c r="X19" s="6" t="s">
        <v>266</v>
      </c>
      <c r="Y19" s="105">
        <f>IFERROR(IF(AND(R18="Probabilidad",R19="Probabilidad"),(AA18-(+AA18*U19)),IF(R19="Probabilidad",(I18-(+I18*U19)),IF(R19="Impacto",AA18,""))),"")</f>
        <v>0.28799999999999998</v>
      </c>
      <c r="Z19" s="64" t="str">
        <f t="shared" ref="Z19:Z31" si="7">IFERROR(IF(Y19="","",IF(Y19&lt;=0.2,"Muy Baja",IF(Y19&lt;=0.4,"Baja",IF(Y19&lt;=0.6,"Media",IF(Y19&lt;=0.8,"Alta","Muy Alta"))))),"")</f>
        <v>Baja</v>
      </c>
      <c r="AA19" s="62">
        <f t="shared" ref="AA19" si="8">+Y19</f>
        <v>0.28799999999999998</v>
      </c>
      <c r="AB19" s="64" t="str">
        <f t="shared" ref="AB19:AB31" si="9">IFERROR(IF(AC19="","",IF(AC19&lt;=0.2,"Leve",IF(AC19&lt;=0.4,"Menor",IF(AC19&lt;=0.6,"Moderado",IF(AC19&lt;=0.8,"Mayor","Catastrófico"))))),"")</f>
        <v>Mayor</v>
      </c>
      <c r="AC19" s="62">
        <f>IFERROR(IF(AND(R18="Impacto",R19="Impacto"),(AC15-(+AC15*U19)),IF(R19="Impacto",($M$17-(+$M$17*U19)),IF(R19="Probabilidad",AC15,""))),"")</f>
        <v>0.8</v>
      </c>
      <c r="AD19" s="65" t="str">
        <f t="shared" ref="AD19" si="10">IFERROR(IF(OR(AND(Z19="Muy Baja",AB19="Leve"),AND(Z19="Muy Baja",AB19="Menor"),AND(Z19="Baja",AB19="Leve")),"Bajo",IF(OR(AND(Z19="Muy baja",AB19="Moderado"),AND(Z19="Baja",AB19="Menor"),AND(Z19="Baja",AB19="Moderado"),AND(Z19="Media",AB19="Leve"),AND(Z19="Media",AB19="Menor"),AND(Z19="Media",AB19="Moderado"),AND(Z19="Alta",AB19="Leve"),AND(Z19="Alta",AB19="Menor")),"Moderado",IF(OR(AND(Z19="Muy Baja",AB19="Mayor"),AND(Z19="Baja",AB19="Mayor"),AND(Z19="Media",AB19="Mayor"),AND(Z19="Alta",AB19="Moderado"),AND(Z19="Alta",AB19="Mayor"),AND(Z19="Muy Alta",AB19="Leve"),AND(Z19="Muy Alta",AB19="Menor"),AND(Z19="Muy Alta",AB19="Moderado"),AND(Z19="Muy Alta",AB19="Mayor")),"Alto",IF(OR(AND(Z19="Muy Baja",AB19="Catastrófico"),AND(Z19="Baja",AB19="Catastrófico"),AND(Z19="Media",AB19="Catastrófico"),AND(Z19="Alta",AB19="Catastrófico"),AND(Z19="Muy Alta",AB19="Catastrófico")),"Extremo","")))),"")</f>
        <v>Alto</v>
      </c>
      <c r="AE19" s="61" t="s">
        <v>160</v>
      </c>
      <c r="AF19" s="124"/>
      <c r="AG19" s="578"/>
      <c r="AH19" s="121">
        <v>46023</v>
      </c>
      <c r="AI19" s="121">
        <v>46387</v>
      </c>
      <c r="AJ19" s="6" t="s">
        <v>327</v>
      </c>
      <c r="AK19" s="125" t="s">
        <v>74</v>
      </c>
      <c r="AL19" s="52"/>
    </row>
    <row r="20" spans="1:38" ht="129.6" x14ac:dyDescent="0.3">
      <c r="A20" s="475">
        <v>3</v>
      </c>
      <c r="B20" s="476" t="s">
        <v>227</v>
      </c>
      <c r="C20" s="567" t="s">
        <v>341</v>
      </c>
      <c r="D20" s="567" t="s">
        <v>342</v>
      </c>
      <c r="E20" s="568" t="s">
        <v>343</v>
      </c>
      <c r="F20" s="476" t="s">
        <v>80</v>
      </c>
      <c r="G20" s="474">
        <v>30</v>
      </c>
      <c r="H20" s="473" t="str">
        <f>IF(G20&lt;=0,"",IF(G20&lt;=2,"Muy Baja",IF(G20&lt;=24,"Baja",IF(G20&lt;=500,"Media",IF(G20&lt;=5000,"Alta","Muy Alta")))))</f>
        <v>Media</v>
      </c>
      <c r="I20" s="470">
        <f>IF(H20="","",IF(H20="Muy Baja",0.2,IF(H20="Baja",0.4,IF(H20="Media",0.6,IF(H20="Alta",0.8,IF(H20="Muy Alta",1,))))))</f>
        <v>0.6</v>
      </c>
      <c r="J20" s="479" t="s">
        <v>60</v>
      </c>
      <c r="K20" s="470" t="str">
        <f>IF(NOT(ISERROR(MATCH(J20,'[7]Tabla Impacto'!$B$221:$B$223,0))),'[7]Tabla Impacto'!$F$223&amp;"Por favor no seleccionar los criterios de impacto(Afectación Económica o presupuestal y Pérdida Reputacional)",J20)</f>
        <v xml:space="preserve">     El riesgo afecta la imagen de alguna área de la organización</v>
      </c>
      <c r="L20" s="473" t="str">
        <f>IF(OR(K20='[7]Tabla Impacto'!$C$11,K20='[7]Tabla Impacto'!$D$11),"Leve",IF(OR(K20='[7]Tabla Impacto'!$C$12,K20='[7]Tabla Impacto'!$D$12),"Menor",IF(OR(K20='[7]Tabla Impacto'!$C$13,K20='[7]Tabla Impacto'!$D$13),"Moderado",IF(OR(K20='[7]Tabla Impacto'!$C$14,K20='[7]Tabla Impacto'!$D$14),"Mayor",IF(OR(K20='[7]Tabla Impacto'!$C$15,K20='[7]Tabla Impacto'!$D$15),"Catastrófico","")))))</f>
        <v>Leve</v>
      </c>
      <c r="M20" s="470">
        <f>IF(L20="","",IF(L20="Leve",0.2,IF(L20="Menor",0.4,IF(L20="Moderado",0.6,IF(L20="Mayor",0.8,IF(L20="Catastrófico",1,))))))</f>
        <v>0.2</v>
      </c>
      <c r="N20" s="482" t="str">
        <f>IF(OR(AND(H20="Muy Baja",L20="Leve"),AND(H20="Muy Baja",L20="Menor"),AND(H20="Baja",L20="Leve")),"Bajo",IF(OR(AND(H20="Muy baja",L20="Moderado"),AND(H20="Baja",L20="Menor"),AND(H20="Baja",L20="Moderado"),AND(H20="Media",L20="Leve"),AND(H20="Media",L20="Menor"),AND(H20="Media",L20="Moderado"),AND(H20="Alta",L20="Leve"),AND(H20="Alta",L20="Menor")),"Moderado",IF(OR(AND(H20="Muy Baja",L20="Mayor"),AND(H20="Baja",L20="Mayor"),AND(H20="Media",L20="Mayor"),AND(H20="Alta",L20="Moderado"),AND(H20="Alta",L20="Mayor"),AND(H20="Muy Alta",L20="Leve"),AND(H20="Muy Alta",L20="Menor"),AND(H20="Muy Alta",L20="Moderado"),AND(H20="Muy Alta",L20="Mayor")),"Alto",IF(OR(AND(H20="Muy Baja",L20="Catastrófico"),AND(H20="Baja",L20="Catastrófico"),AND(H20="Media",L20="Catastrófico"),AND(H20="Alta",L20="Catastrófico"),AND(H20="Muy Alta",L20="Catastrófico")),"Extremo",""))))</f>
        <v>Moderado</v>
      </c>
      <c r="O20" s="57">
        <v>1</v>
      </c>
      <c r="P20" s="127" t="s">
        <v>344</v>
      </c>
      <c r="Q20" s="126" t="s">
        <v>345</v>
      </c>
      <c r="R20" s="60" t="str">
        <f t="shared" si="0"/>
        <v>Probabilidad</v>
      </c>
      <c r="S20" s="61" t="s">
        <v>63</v>
      </c>
      <c r="T20" s="61" t="s">
        <v>64</v>
      </c>
      <c r="U20" s="62" t="str">
        <f>IF(AND(S20="Preventivo",T20="Automático"),"50%",IF(AND(S20="Preventivo",T20="Manual"),"40%",IF(AND(S20="Detectivo",T20="Automático"),"40%",IF(AND(S20="Detectivo",T20="Manual"),"30%",IF(AND(S20="Correctivo",T20="Automático"),"35%",IF(AND(S20="Correctivo",T20="Manual"),"25%",""))))))</f>
        <v>40%</v>
      </c>
      <c r="V20" s="61" t="s">
        <v>95</v>
      </c>
      <c r="W20" s="61" t="s">
        <v>167</v>
      </c>
      <c r="X20" s="61" t="s">
        <v>266</v>
      </c>
      <c r="Y20" s="105">
        <f>IFERROR(IF(R20="Probabilidad",(I20-(+I20*U20)),IF(R20="Impacto",I20,"")),"")</f>
        <v>0.36</v>
      </c>
      <c r="Z20" s="64" t="str">
        <f>IFERROR(IF(Y20="","",IF(Y20&lt;=0.2,"Muy Baja",IF(Y20&lt;=0.4,"Baja",IF(Y20&lt;=0.6,"Media",IF(Y20&lt;=0.8,"Alta","Muy Alta"))))),"")</f>
        <v>Baja</v>
      </c>
      <c r="AA20" s="62">
        <f>+Y20</f>
        <v>0.36</v>
      </c>
      <c r="AB20" s="64" t="str">
        <f>IFERROR(IF(AC20="","",IF(AC20&lt;=0.2,"Leve",IF(AC20&lt;=0.4,"Menor",IF(AC20&lt;=0.6,"Moderado",IF(AC20&lt;=0.8,"Mayor","Catastrófico"))))),"")</f>
        <v>Leve</v>
      </c>
      <c r="AC20" s="62">
        <f>IFERROR(IF(R20="Impacto",(M20-(+M20*U20)),IF(R20="Probabilidad",M20,"")),"")</f>
        <v>0.2</v>
      </c>
      <c r="AD20" s="65" t="str">
        <f>IFERROR(IF(OR(AND(Z20="Muy Baja",AB20="Leve"),AND(Z20="Muy Baja",AB20="Menor"),AND(Z20="Baja",AB20="Leve")),"Bajo",IF(OR(AND(Z20="Muy baja",AB20="Moderado"),AND(Z20="Baja",AB20="Menor"),AND(Z20="Baja",AB20="Moderado"),AND(Z20="Media",AB20="Leve"),AND(Z20="Media",AB20="Menor"),AND(Z20="Media",AB20="Moderado"),AND(Z20="Alta",AB20="Leve"),AND(Z20="Alta",AB20="Menor")),"Moderado",IF(OR(AND(Z20="Muy Baja",AB20="Mayor"),AND(Z20="Baja",AB20="Mayor"),AND(Z20="Media",AB20="Mayor"),AND(Z20="Alta",AB20="Moderado"),AND(Z20="Alta",AB20="Mayor"),AND(Z20="Muy Alta",AB20="Leve"),AND(Z20="Muy Alta",AB20="Menor"),AND(Z20="Muy Alta",AB20="Moderado"),AND(Z20="Muy Alta",AB20="Mayor")),"Alto",IF(OR(AND(Z20="Muy Baja",AB20="Catastrófico"),AND(Z20="Baja",AB20="Catastrófico"),AND(Z20="Media",AB20="Catastrófico"),AND(Z20="Alta",AB20="Catastrófico"),AND(Z20="Muy Alta",AB20="Catastrófico")),"Extremo","")))),"")</f>
        <v>Bajo</v>
      </c>
      <c r="AE20" s="61" t="s">
        <v>160</v>
      </c>
      <c r="AF20" s="67"/>
      <c r="AG20" s="6" t="s">
        <v>326</v>
      </c>
      <c r="AH20" s="121">
        <v>46023</v>
      </c>
      <c r="AI20" s="121">
        <v>46387</v>
      </c>
      <c r="AJ20" s="6" t="s">
        <v>327</v>
      </c>
      <c r="AK20" s="68" t="s">
        <v>74</v>
      </c>
      <c r="AL20" s="52"/>
    </row>
    <row r="21" spans="1:38" ht="129.6" x14ac:dyDescent="0.3">
      <c r="A21" s="475"/>
      <c r="B21" s="476"/>
      <c r="C21" s="567"/>
      <c r="D21" s="567"/>
      <c r="E21" s="568"/>
      <c r="F21" s="476"/>
      <c r="G21" s="474"/>
      <c r="H21" s="473"/>
      <c r="I21" s="470"/>
      <c r="J21" s="479"/>
      <c r="K21" s="470">
        <f>IF(NOT(ISERROR(MATCH(J21,_xlfn.ANCHORARRAY(E24),0))),#REF!&amp;"Por favor no seleccionar los criterios de impacto",J21)</f>
        <v>0</v>
      </c>
      <c r="L21" s="473"/>
      <c r="M21" s="470"/>
      <c r="N21" s="482"/>
      <c r="O21" s="57">
        <v>2</v>
      </c>
      <c r="P21" s="122" t="s">
        <v>346</v>
      </c>
      <c r="Q21" s="126" t="s">
        <v>347</v>
      </c>
      <c r="R21" s="60" t="str">
        <f t="shared" si="0"/>
        <v>Probabilidad</v>
      </c>
      <c r="S21" s="61" t="s">
        <v>63</v>
      </c>
      <c r="T21" s="61" t="s">
        <v>64</v>
      </c>
      <c r="U21" s="62" t="str">
        <f>IF(AND(S21="Preventivo",T21="Automático"),"50%",IF(AND(S21="Preventivo",T21="Manual"),"40%",IF(AND(S21="Detectivo",T21="Automático"),"40%",IF(AND(S21="Detectivo",T21="Manual"),"30%",IF(AND(S21="Correctivo",T21="Automático"),"35%",IF(AND(S21="Correctivo",T21="Manual"),"25%",""))))))</f>
        <v>40%</v>
      </c>
      <c r="V21" s="61" t="s">
        <v>95</v>
      </c>
      <c r="W21" s="61" t="s">
        <v>167</v>
      </c>
      <c r="X21" s="61" t="s">
        <v>266</v>
      </c>
      <c r="Y21" s="128">
        <f>IFERROR(IF(AND(R20="Probabilidad",R21="Probabilidad"),(AA20-(+AA20*U21)),IF(R21="Probabilidad",(I20-(+I20*U21)),IF(R21="Impacto",AA20,""))),"")</f>
        <v>0.216</v>
      </c>
      <c r="Z21" s="64" t="str">
        <f t="shared" si="7"/>
        <v>Baja</v>
      </c>
      <c r="AA21" s="62">
        <f t="shared" ref="AA21" si="11">+Y21</f>
        <v>0.216</v>
      </c>
      <c r="AB21" s="64" t="str">
        <f t="shared" si="9"/>
        <v>Mayor</v>
      </c>
      <c r="AC21" s="62">
        <f>IFERROR(IF(AND(R20="Impacto",R21="Impacto"),(AC18-(+AC18*U21)),IF(R21="Impacto",($M$19-(+$M$19*U21)),IF(R21="Probabilidad",AC18,""))),"")</f>
        <v>0.8</v>
      </c>
      <c r="AD21" s="65" t="str">
        <f t="shared" ref="AD21" si="12">IFERROR(IF(OR(AND(Z21="Muy Baja",AB21="Leve"),AND(Z21="Muy Baja",AB21="Menor"),AND(Z21="Baja",AB21="Leve")),"Bajo",IF(OR(AND(Z21="Muy baja",AB21="Moderado"),AND(Z21="Baja",AB21="Menor"),AND(Z21="Baja",AB21="Moderado"),AND(Z21="Media",AB21="Leve"),AND(Z21="Media",AB21="Menor"),AND(Z21="Media",AB21="Moderado"),AND(Z21="Alta",AB21="Leve"),AND(Z21="Alta",AB21="Menor")),"Moderado",IF(OR(AND(Z21="Muy Baja",AB21="Mayor"),AND(Z21="Baja",AB21="Mayor"),AND(Z21="Media",AB21="Mayor"),AND(Z21="Alta",AB21="Moderado"),AND(Z21="Alta",AB21="Mayor"),AND(Z21="Muy Alta",AB21="Leve"),AND(Z21="Muy Alta",AB21="Menor"),AND(Z21="Muy Alta",AB21="Moderado"),AND(Z21="Muy Alta",AB21="Mayor")),"Alto",IF(OR(AND(Z21="Muy Baja",AB21="Catastrófico"),AND(Z21="Baja",AB21="Catastrófico"),AND(Z21="Media",AB21="Catastrófico"),AND(Z21="Alta",AB21="Catastrófico"),AND(Z21="Muy Alta",AB21="Catastrófico")),"Extremo","")))),"")</f>
        <v>Alto</v>
      </c>
      <c r="AE21" s="61" t="s">
        <v>160</v>
      </c>
      <c r="AF21" s="67"/>
      <c r="AG21" s="6" t="s">
        <v>326</v>
      </c>
      <c r="AH21" s="121">
        <v>46023</v>
      </c>
      <c r="AI21" s="121">
        <v>46387</v>
      </c>
      <c r="AJ21" s="6" t="s">
        <v>327</v>
      </c>
      <c r="AK21" s="68" t="s">
        <v>74</v>
      </c>
      <c r="AL21" s="52"/>
    </row>
    <row r="22" spans="1:38" ht="100.8" x14ac:dyDescent="0.3">
      <c r="A22" s="475">
        <v>4</v>
      </c>
      <c r="B22" s="476" t="s">
        <v>55</v>
      </c>
      <c r="C22" s="567" t="s">
        <v>348</v>
      </c>
      <c r="D22" s="567" t="s">
        <v>349</v>
      </c>
      <c r="E22" s="568" t="s">
        <v>350</v>
      </c>
      <c r="F22" s="476" t="s">
        <v>197</v>
      </c>
      <c r="G22" s="474">
        <v>10000</v>
      </c>
      <c r="H22" s="480" t="str">
        <f>IF(G22&lt;=0,"",IF(G22&lt;=2,"Muy Baja",IF(G22&lt;=24,"Baja",IF(G22&lt;=500,"Media",IF(G22&lt;=5000,"Alta","Muy Alta")))))</f>
        <v>Muy Alta</v>
      </c>
      <c r="I22" s="472">
        <f>IF(H22="","",IF(H22="Muy Baja",0.2,IF(H22="Baja",0.4,IF(H22="Media",0.6,IF(H22="Alta",0.8,IF(H22="Muy Alta",1,))))))</f>
        <v>1</v>
      </c>
      <c r="J22" s="479" t="s">
        <v>351</v>
      </c>
      <c r="K22" s="472" t="str">
        <f>IF(NOT(ISERROR(MATCH(J22,'[7]Tabla Impacto'!$B$221:$B$223,0))),'[7]Tabla Impacto'!$F$223&amp;"Por favor no seleccionar los criterios de impacto(Afectación Económica o presupuestal y Pérdida Reputacional)",J22)</f>
        <v xml:space="preserve">     El riesgo afecta la imagen de la entidad a nivel nacional, con efecto publicitarios sostenible a nivel país</v>
      </c>
      <c r="L22" s="480" t="str">
        <f>IF(OR(K22='[7]Tabla Impacto'!$C$11,K22='[7]Tabla Impacto'!$D$11),"Leve",IF(OR(K22='[7]Tabla Impacto'!$C$12,K22='[7]Tabla Impacto'!$D$12),"Menor",IF(OR(K22='[7]Tabla Impacto'!$C$13,K22='[7]Tabla Impacto'!$D$13),"Moderado",IF(OR(K22='[7]Tabla Impacto'!$C$14,K22='[7]Tabla Impacto'!$D$14),"Mayor",IF(OR(K22='[7]Tabla Impacto'!$C$15,K22='[7]Tabla Impacto'!$D$15),"Catastrófico","")))))</f>
        <v>Catastrófico</v>
      </c>
      <c r="M22" s="472">
        <f>IF(L22="","",IF(L22="Leve",0.2,IF(L22="Menor",0.4,IF(L22="Moderado",0.6,IF(L22="Mayor",0.8,IF(L22="Catastrófico",1,))))))</f>
        <v>1</v>
      </c>
      <c r="N22" s="481"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Extremo</v>
      </c>
      <c r="O22" s="71">
        <v>1</v>
      </c>
      <c r="P22" s="129" t="s">
        <v>352</v>
      </c>
      <c r="Q22" s="130" t="s">
        <v>353</v>
      </c>
      <c r="R22" s="131" t="str">
        <f t="shared" si="0"/>
        <v>Impacto</v>
      </c>
      <c r="S22" s="61" t="s">
        <v>219</v>
      </c>
      <c r="T22" s="61" t="s">
        <v>64</v>
      </c>
      <c r="U22" s="62" t="str">
        <f>IF(AND(S22="Preventivo",T22="Automático"),"50%",IF(AND(S22="Preventivo",T22="Manual"),"40%",IF(AND(S22="Detectivo",T22="Automático"),"40%",IF(AND(S22="Detectivo",T22="Manual"),"30%",IF(AND(S22="Correctivo",T22="Automático"),"35%",IF(AND(S22="Correctivo",T22="Manual"),"25%",""))))))</f>
        <v>25%</v>
      </c>
      <c r="V22" s="61" t="s">
        <v>65</v>
      </c>
      <c r="W22" s="61" t="s">
        <v>66</v>
      </c>
      <c r="X22" s="61" t="s">
        <v>67</v>
      </c>
      <c r="Y22" s="105">
        <f>IFERROR(IF(R22="Probabilidad",(I22-(+I22*U22)),IF(R22="Impacto",I22,"")),"")</f>
        <v>1</v>
      </c>
      <c r="Z22" s="64" t="str">
        <f>IFERROR(IF(Y22="","",IF(Y22&lt;=0.2,"Muy Baja",IF(Y22&lt;=0.4,"Baja",IF(Y22&lt;=0.6,"Media",IF(Y22&lt;=0.8,"Alta","Muy Alta"))))),"")</f>
        <v>Muy Alta</v>
      </c>
      <c r="AA22" s="62">
        <f>+Y22</f>
        <v>1</v>
      </c>
      <c r="AB22" s="64" t="str">
        <f>IFERROR(IF(AC22="","",IF(AC22&lt;=0.2,"Leve",IF(AC22&lt;=0.4,"Menor",IF(AC22&lt;=0.6,"Moderado",IF(AC22&lt;=0.8,"Mayor","Catastrófico"))))),"")</f>
        <v>Mayor</v>
      </c>
      <c r="AC22" s="62">
        <f>IFERROR(IF(R22="Impacto",(M22-(+M22*U22)),IF(R22="Probabilidad",M22,"")),"")</f>
        <v>0.75</v>
      </c>
      <c r="AD22" s="65" t="str">
        <f>IFERROR(IF(OR(AND(Z22="Muy Baja",AB22="Leve"),AND(Z22="Muy Baja",AB22="Menor"),AND(Z22="Baja",AB22="Leve")),"Bajo",IF(OR(AND(Z22="Muy baja",AB22="Moderado"),AND(Z22="Baja",AB22="Menor"),AND(Z22="Baja",AB22="Moderado"),AND(Z22="Media",AB22="Leve"),AND(Z22="Media",AB22="Menor"),AND(Z22="Media",AB22="Moderado"),AND(Z22="Alta",AB22="Leve"),AND(Z22="Alta",AB22="Menor")),"Moderado",IF(OR(AND(Z22="Muy Baja",AB22="Mayor"),AND(Z22="Baja",AB22="Mayor"),AND(Z22="Media",AB22="Mayor"),AND(Z22="Alta",AB22="Moderado"),AND(Z22="Alta",AB22="Mayor"),AND(Z22="Muy Alta",AB22="Leve"),AND(Z22="Muy Alta",AB22="Menor"),AND(Z22="Muy Alta",AB22="Moderado"),AND(Z22="Muy Alta",AB22="Mayor")),"Alto",IF(OR(AND(Z22="Muy Baja",AB22="Catastrófico"),AND(Z22="Baja",AB22="Catastrófico"),AND(Z22="Media",AB22="Catastrófico"),AND(Z22="Alta",AB22="Catastrófico"),AND(Z22="Muy Alta",AB22="Catastrófico")),"Extremo","")))),"")</f>
        <v>Alto</v>
      </c>
      <c r="AE22" s="61" t="s">
        <v>160</v>
      </c>
      <c r="AF22" s="132"/>
      <c r="AG22" s="488" t="s">
        <v>354</v>
      </c>
      <c r="AH22" s="121">
        <v>46023</v>
      </c>
      <c r="AI22" s="121">
        <v>46387</v>
      </c>
      <c r="AJ22" s="6" t="s">
        <v>327</v>
      </c>
      <c r="AK22" s="492" t="s">
        <v>74</v>
      </c>
      <c r="AL22" s="52"/>
    </row>
    <row r="23" spans="1:38" ht="100.8" x14ac:dyDescent="0.3">
      <c r="A23" s="475"/>
      <c r="B23" s="476"/>
      <c r="C23" s="567"/>
      <c r="D23" s="567"/>
      <c r="E23" s="568"/>
      <c r="F23" s="476"/>
      <c r="G23" s="474"/>
      <c r="H23" s="473"/>
      <c r="I23" s="470"/>
      <c r="J23" s="479"/>
      <c r="K23" s="470">
        <f>IF(NOT(ISERROR(MATCH(J23,_xlfn.ANCHORARRAY(E26),0))),#REF!&amp;"Por favor no seleccionar los criterios de impacto",J23)</f>
        <v>0</v>
      </c>
      <c r="L23" s="473"/>
      <c r="M23" s="470"/>
      <c r="N23" s="482"/>
      <c r="O23" s="57">
        <v>2</v>
      </c>
      <c r="P23" s="129" t="s">
        <v>355</v>
      </c>
      <c r="Q23" s="130" t="s">
        <v>356</v>
      </c>
      <c r="R23" s="131" t="str">
        <f t="shared" si="0"/>
        <v>Impacto</v>
      </c>
      <c r="S23" s="61" t="s">
        <v>219</v>
      </c>
      <c r="T23" s="61" t="s">
        <v>64</v>
      </c>
      <c r="U23" s="62" t="str">
        <f t="shared" ref="U23" si="13">IF(AND(S23="Preventivo",T23="Automático"),"50%",IF(AND(S23="Preventivo",T23="Manual"),"40%",IF(AND(S23="Detectivo",T23="Automático"),"40%",IF(AND(S23="Detectivo",T23="Manual"),"30%",IF(AND(S23="Correctivo",T23="Automático"),"35%",IF(AND(S23="Correctivo",T23="Manual"),"25%",""))))))</f>
        <v>25%</v>
      </c>
      <c r="V23" s="61" t="s">
        <v>65</v>
      </c>
      <c r="W23" s="61" t="s">
        <v>66</v>
      </c>
      <c r="X23" s="61" t="s">
        <v>67</v>
      </c>
      <c r="Y23" s="105">
        <f>IFERROR(IF(AND(R22="Probabilidad",R23="Probabilidad"),(AA22-(+AA22*U23)),IF(R23="Probabilidad",(I22-(+I22*U23)),IF(R23="Impacto",AA22,""))),"")</f>
        <v>1</v>
      </c>
      <c r="Z23" s="64" t="str">
        <f t="shared" si="7"/>
        <v>Muy Alta</v>
      </c>
      <c r="AA23" s="62">
        <f t="shared" ref="AA23" si="14">+Y23</f>
        <v>1</v>
      </c>
      <c r="AB23" s="64" t="str">
        <f t="shared" si="9"/>
        <v>Leve</v>
      </c>
      <c r="AC23" s="62">
        <f>IFERROR(IF(AND(R22="Impacto",R23="Impacto"),(AC20-(+AC20*U23)),IF(R23="Impacto",($M$21-(+$M$21*U23)),IF(R23="Probabilidad",AC20,""))),"")</f>
        <v>0.15000000000000002</v>
      </c>
      <c r="AD23" s="65" t="str">
        <f t="shared" ref="AD23" si="15">IFERROR(IF(OR(AND(Z23="Muy Baja",AB23="Leve"),AND(Z23="Muy Baja",AB23="Menor"),AND(Z23="Baja",AB23="Leve")),"Bajo",IF(OR(AND(Z23="Muy baja",AB23="Moderado"),AND(Z23="Baja",AB23="Menor"),AND(Z23="Baja",AB23="Moderado"),AND(Z23="Media",AB23="Leve"),AND(Z23="Media",AB23="Menor"),AND(Z23="Media",AB23="Moderado"),AND(Z23="Alta",AB23="Leve"),AND(Z23="Alta",AB23="Menor")),"Moderado",IF(OR(AND(Z23="Muy Baja",AB23="Mayor"),AND(Z23="Baja",AB23="Mayor"),AND(Z23="Media",AB23="Mayor"),AND(Z23="Alta",AB23="Moderado"),AND(Z23="Alta",AB23="Mayor"),AND(Z23="Muy Alta",AB23="Leve"),AND(Z23="Muy Alta",AB23="Menor"),AND(Z23="Muy Alta",AB23="Moderado"),AND(Z23="Muy Alta",AB23="Mayor")),"Alto",IF(OR(AND(Z23="Muy Baja",AB23="Catastrófico"),AND(Z23="Baja",AB23="Catastrófico"),AND(Z23="Media",AB23="Catastrófico"),AND(Z23="Alta",AB23="Catastrófico"),AND(Z23="Muy Alta",AB23="Catastrófico")),"Extremo","")))),"")</f>
        <v>Alto</v>
      </c>
      <c r="AE23" s="61" t="s">
        <v>68</v>
      </c>
      <c r="AF23" s="133"/>
      <c r="AG23" s="489"/>
      <c r="AH23" s="121">
        <v>46023</v>
      </c>
      <c r="AI23" s="121">
        <v>46387</v>
      </c>
      <c r="AJ23" s="6" t="s">
        <v>327</v>
      </c>
      <c r="AK23" s="493"/>
      <c r="AL23" s="52"/>
    </row>
    <row r="24" spans="1:38" ht="129.6" x14ac:dyDescent="0.3">
      <c r="A24" s="475">
        <v>5</v>
      </c>
      <c r="B24" s="476" t="s">
        <v>55</v>
      </c>
      <c r="C24" s="567" t="s">
        <v>321</v>
      </c>
      <c r="D24" s="567" t="s">
        <v>349</v>
      </c>
      <c r="E24" s="568" t="s">
        <v>357</v>
      </c>
      <c r="F24" s="476" t="s">
        <v>197</v>
      </c>
      <c r="G24" s="474">
        <v>6000</v>
      </c>
      <c r="H24" s="473" t="str">
        <f>IF(G24&lt;=0,"",IF(G24&lt;=2,"Muy Baja",IF(G24&lt;=24,"Baja",IF(G24&lt;=500,"Media",IF(G24&lt;=5000,"Alta","Muy Alta")))))</f>
        <v>Muy Alta</v>
      </c>
      <c r="I24" s="470">
        <f>IF(H24="","",IF(H24="Muy Baja",0.2,IF(H24="Baja",0.4,IF(H24="Media",0.6,IF(H24="Alta",0.8,IF(H24="Muy Alta",1,))))))</f>
        <v>1</v>
      </c>
      <c r="J24" s="479" t="s">
        <v>198</v>
      </c>
      <c r="K24" s="472" t="str">
        <f>IF(NOT(ISERROR(MATCH(J24,'[7]Tabla Impacto'!$B$221:$B$223,0))),'[7]Tabla Impacto'!$F$223&amp;"Por favor no seleccionar los criterios de impacto(Afectación Económica o presupuestal y Pérdida Reputacional)",J24)</f>
        <v xml:space="preserve">     El riesgo afecta la imagen de de la entidad con efecto publicitario sostenido a nivel de sector administrativo, nivel departamental o municipal</v>
      </c>
      <c r="L24" s="473" t="str">
        <f>IF(OR(K24='[7]Tabla Impacto'!$C$11,K24='[7]Tabla Impacto'!$D$11),"Leve",IF(OR(K24='[7]Tabla Impacto'!$C$12,K24='[7]Tabla Impacto'!$D$12),"Menor",IF(OR(K24='[7]Tabla Impacto'!$C$13,K24='[7]Tabla Impacto'!$D$13),"Moderado",IF(OR(K24='[7]Tabla Impacto'!$C$14,K24='[7]Tabla Impacto'!$D$14),"Mayor",IF(OR(K24='[7]Tabla Impacto'!$C$15,K24='[7]Tabla Impacto'!$D$15),"Catastrófico","")))))</f>
        <v>Mayor</v>
      </c>
      <c r="M24" s="470">
        <f>IF(L24="","",IF(L24="Leve",0.2,IF(L24="Menor",0.4,IF(L24="Moderado",0.6,IF(L24="Mayor",0.8,IF(L24="Catastrófico",1,))))))</f>
        <v>0.8</v>
      </c>
      <c r="N24" s="482" t="str">
        <f>IF(OR(AND(H24="Muy Baja",L24="Leve"),AND(H24="Muy Baja",L24="Menor"),AND(H24="Baja",L24="Leve")),"Bajo",IF(OR(AND(H24="Muy baja",L24="Moderado"),AND(H24="Baja",L24="Menor"),AND(H24="Baja",L24="Moderado"),AND(H24="Media",L24="Leve"),AND(H24="Media",L24="Menor"),AND(H24="Media",L24="Moderado"),AND(H24="Alta",L24="Leve"),AND(H24="Alta",L24="Menor")),"Moderado",IF(OR(AND(H24="Muy Baja",L24="Mayor"),AND(H24="Baja",L24="Mayor"),AND(H24="Media",L24="Mayor"),AND(H24="Alta",L24="Moderado"),AND(H24="Alta",L24="Mayor"),AND(H24="Muy Alta",L24="Leve"),AND(H24="Muy Alta",L24="Menor"),AND(H24="Muy Alta",L24="Moderado"),AND(H24="Muy Alta",L24="Mayor")),"Alto",IF(OR(AND(H24="Muy Baja",L24="Catastrófico"),AND(H24="Baja",L24="Catastrófico"),AND(H24="Media",L24="Catastrófico"),AND(H24="Alta",L24="Catastrófico"),AND(H24="Muy Alta",L24="Catastrófico")),"Extremo",""))))</f>
        <v>Alto</v>
      </c>
      <c r="O24" s="57">
        <v>1</v>
      </c>
      <c r="P24" s="129" t="s">
        <v>358</v>
      </c>
      <c r="Q24" s="130" t="s">
        <v>359</v>
      </c>
      <c r="R24" s="131" t="str">
        <f t="shared" si="0"/>
        <v>Probabilidad</v>
      </c>
      <c r="S24" s="61" t="s">
        <v>63</v>
      </c>
      <c r="T24" s="61" t="s">
        <v>360</v>
      </c>
      <c r="U24" s="62" t="str">
        <f>IF(AND(S24="Preventivo",T24="Automático"),"50%",IF(AND(S24="Preventivo",T24="Manual"),"40%",IF(AND(S24="Detectivo",T24="Automático"),"40%",IF(AND(S24="Detectivo",T24="Manual"),"30%",IF(AND(S24="Correctivo",T24="Automático"),"35%",IF(AND(S24="Correctivo",T24="Manual"),"25%",""))))))</f>
        <v>50%</v>
      </c>
      <c r="V24" s="61" t="s">
        <v>95</v>
      </c>
      <c r="W24" s="61" t="s">
        <v>66</v>
      </c>
      <c r="X24" s="61" t="s">
        <v>266</v>
      </c>
      <c r="Y24" s="105">
        <f>IFERROR(IF(R24="Probabilidad",(I24-(+I24*U24)),IF(R24="Impacto",I24,"")),"")</f>
        <v>0.5</v>
      </c>
      <c r="Z24" s="64" t="str">
        <f>IFERROR(IF(Y24="","",IF(Y24&lt;=0.2,"Muy Baja",IF(Y24&lt;=0.4,"Baja",IF(Y24&lt;=0.6,"Media",IF(Y24&lt;=0.8,"Alta","Muy Alta"))))),"")</f>
        <v>Media</v>
      </c>
      <c r="AA24" s="62">
        <f>+Y24</f>
        <v>0.5</v>
      </c>
      <c r="AB24" s="64" t="str">
        <f>IFERROR(IF(AC24="","",IF(AC24&lt;=0.2,"Leve",IF(AC24&lt;=0.4,"Menor",IF(AC24&lt;=0.6,"Moderado",IF(AC24&lt;=0.8,"Mayor","Catastrófico"))))),"")</f>
        <v>Mayor</v>
      </c>
      <c r="AC24" s="62">
        <f>IFERROR(IF(R24="Impacto",(M24-(+M24*U24)),IF(R24="Probabilidad",M24,"")),"")</f>
        <v>0.8</v>
      </c>
      <c r="AD24" s="65" t="str">
        <f>IFERROR(IF(OR(AND(Z24="Muy Baja",AB24="Leve"),AND(Z24="Muy Baja",AB24="Menor"),AND(Z24="Baja",AB24="Leve")),"Bajo",IF(OR(AND(Z24="Muy baja",AB24="Moderado"),AND(Z24="Baja",AB24="Menor"),AND(Z24="Baja",AB24="Moderado"),AND(Z24="Media",AB24="Leve"),AND(Z24="Media",AB24="Menor"),AND(Z24="Media",AB24="Moderado"),AND(Z24="Alta",AB24="Leve"),AND(Z24="Alta",AB24="Menor")),"Moderado",IF(OR(AND(Z24="Muy Baja",AB24="Mayor"),AND(Z24="Baja",AB24="Mayor"),AND(Z24="Media",AB24="Mayor"),AND(Z24="Alta",AB24="Moderado"),AND(Z24="Alta",AB24="Mayor"),AND(Z24="Muy Alta",AB24="Leve"),AND(Z24="Muy Alta",AB24="Menor"),AND(Z24="Muy Alta",AB24="Moderado"),AND(Z24="Muy Alta",AB24="Mayor")),"Alto",IF(OR(AND(Z24="Muy Baja",AB24="Catastrófico"),AND(Z24="Baja",AB24="Catastrófico"),AND(Z24="Media",AB24="Catastrófico"),AND(Z24="Alta",AB24="Catastrófico"),AND(Z24="Muy Alta",AB24="Catastrófico")),"Extremo","")))),"")</f>
        <v>Alto</v>
      </c>
      <c r="AE24" s="61" t="s">
        <v>160</v>
      </c>
      <c r="AF24" s="67"/>
      <c r="AG24" s="6" t="s">
        <v>326</v>
      </c>
      <c r="AH24" s="121">
        <v>46023</v>
      </c>
      <c r="AI24" s="121">
        <v>46387</v>
      </c>
      <c r="AJ24" s="6" t="s">
        <v>327</v>
      </c>
      <c r="AK24" s="68" t="s">
        <v>74</v>
      </c>
      <c r="AL24" s="52"/>
    </row>
    <row r="25" spans="1:38" ht="129.6" x14ac:dyDescent="0.3">
      <c r="A25" s="475"/>
      <c r="B25" s="476"/>
      <c r="C25" s="567"/>
      <c r="D25" s="567"/>
      <c r="E25" s="568"/>
      <c r="F25" s="476"/>
      <c r="G25" s="474"/>
      <c r="H25" s="473"/>
      <c r="I25" s="470"/>
      <c r="J25" s="479"/>
      <c r="K25" s="470">
        <f>IF(NOT(ISERROR(MATCH(J25,_xlfn.ANCHORARRAY(#REF!),0))),#REF!&amp;"Por favor no seleccionar los criterios de impacto",J25)</f>
        <v>0</v>
      </c>
      <c r="L25" s="473"/>
      <c r="M25" s="470"/>
      <c r="N25" s="482"/>
      <c r="O25" s="57">
        <v>2</v>
      </c>
      <c r="P25" s="134" t="s">
        <v>361</v>
      </c>
      <c r="Q25" s="135" t="s">
        <v>356</v>
      </c>
      <c r="R25" s="131" t="str">
        <f t="shared" si="0"/>
        <v>Probabilidad</v>
      </c>
      <c r="S25" s="61" t="s">
        <v>63</v>
      </c>
      <c r="T25" s="61" t="s">
        <v>360</v>
      </c>
      <c r="U25" s="62" t="str">
        <f t="shared" ref="U25" si="16">IF(AND(S25="Preventivo",T25="Automático"),"50%",IF(AND(S25="Preventivo",T25="Manual"),"40%",IF(AND(S25="Detectivo",T25="Automático"),"40%",IF(AND(S25="Detectivo",T25="Manual"),"30%",IF(AND(S25="Correctivo",T25="Automático"),"35%",IF(AND(S25="Correctivo",T25="Manual"),"25%",""))))))</f>
        <v>50%</v>
      </c>
      <c r="V25" s="61" t="s">
        <v>95</v>
      </c>
      <c r="W25" s="61" t="s">
        <v>66</v>
      </c>
      <c r="X25" s="61" t="s">
        <v>266</v>
      </c>
      <c r="Y25" s="114">
        <f>IFERROR(IF(AND(R24="Probabilidad",R25="Probabilidad"),(AA24-(+AA24*U25)),IF(R25="Probabilidad",(I24-(+I24*U25)),IF(R25="Impacto",AA24,""))),"")</f>
        <v>0.25</v>
      </c>
      <c r="Z25" s="79" t="str">
        <f t="shared" si="7"/>
        <v>Baja</v>
      </c>
      <c r="AA25" s="77">
        <f t="shared" ref="AA25" si="17">+Y25</f>
        <v>0.25</v>
      </c>
      <c r="AB25" s="79" t="str">
        <f t="shared" si="9"/>
        <v>Mayor</v>
      </c>
      <c r="AC25" s="77">
        <f>IFERROR(IF(AND(R24="Impacto",R25="Impacto"),(AC22-(+AC22*U25)),IF(R25="Impacto",($M$23-(+$M$23*U25)),IF(R25="Probabilidad",AC22,""))),"")</f>
        <v>0.75</v>
      </c>
      <c r="AD25" s="80" t="str">
        <f t="shared" ref="AD25" si="18">IFERROR(IF(OR(AND(Z25="Muy Baja",AB25="Leve"),AND(Z25="Muy Baja",AB25="Menor"),AND(Z25="Baja",AB25="Leve")),"Bajo",IF(OR(AND(Z25="Muy baja",AB25="Moderado"),AND(Z25="Baja",AB25="Menor"),AND(Z25="Baja",AB25="Moderado"),AND(Z25="Media",AB25="Leve"),AND(Z25="Media",AB25="Menor"),AND(Z25="Media",AB25="Moderado"),AND(Z25="Alta",AB25="Leve"),AND(Z25="Alta",AB25="Menor")),"Moderado",IF(OR(AND(Z25="Muy Baja",AB25="Mayor"),AND(Z25="Baja",AB25="Mayor"),AND(Z25="Media",AB25="Mayor"),AND(Z25="Alta",AB25="Moderado"),AND(Z25="Alta",AB25="Mayor"),AND(Z25="Muy Alta",AB25="Leve"),AND(Z25="Muy Alta",AB25="Menor"),AND(Z25="Muy Alta",AB25="Moderado"),AND(Z25="Muy Alta",AB25="Mayor")),"Alto",IF(OR(AND(Z25="Muy Baja",AB25="Catastrófico"),AND(Z25="Baja",AB25="Catastrófico"),AND(Z25="Media",AB25="Catastrófico"),AND(Z25="Alta",AB25="Catastrófico"),AND(Z25="Muy Alta",AB25="Catastrófico")),"Extremo","")))),"")</f>
        <v>Alto</v>
      </c>
      <c r="AE25" s="61" t="s">
        <v>160</v>
      </c>
      <c r="AF25" s="67"/>
      <c r="AG25" s="6" t="s">
        <v>326</v>
      </c>
      <c r="AH25" s="121">
        <v>46023</v>
      </c>
      <c r="AI25" s="121">
        <v>46387</v>
      </c>
      <c r="AJ25" s="6" t="s">
        <v>327</v>
      </c>
      <c r="AK25" s="68" t="s">
        <v>74</v>
      </c>
      <c r="AL25" s="52"/>
    </row>
    <row r="26" spans="1:38" ht="100.8" x14ac:dyDescent="0.3">
      <c r="A26" s="486">
        <v>6</v>
      </c>
      <c r="B26" s="488" t="s">
        <v>168</v>
      </c>
      <c r="C26" s="488" t="s">
        <v>362</v>
      </c>
      <c r="D26" s="488" t="s">
        <v>363</v>
      </c>
      <c r="E26" s="570" t="s">
        <v>364</v>
      </c>
      <c r="F26" s="488" t="s">
        <v>131</v>
      </c>
      <c r="G26" s="492">
        <v>6001</v>
      </c>
      <c r="H26" s="485" t="str">
        <f>IF(G26&lt;=0,"",IF(G26&lt;=2,"Muy Baja",IF(G26&lt;=24,"Baja",IF(G26&lt;=500,"Media",IF(G26&lt;=5000,"Alta","Muy Alta")))))</f>
        <v>Muy Alta</v>
      </c>
      <c r="I26" s="483">
        <f>IF(H26="","",IF(H26="Muy Baja",0.2,IF(H26="Baja",0.4,IF(H26="Media",0.6,IF(H26="Alta",0.8,IF(H26="Muy Alta",1,))))))</f>
        <v>1</v>
      </c>
      <c r="J26" s="574" t="s">
        <v>365</v>
      </c>
      <c r="K26" s="483" t="str">
        <f>IF(NOT(ISERROR(MATCH(J26,'[7]Tabla Impacto'!$B$221:$B$223,0))),'[7]Tabla Impacto'!$F$223&amp;"Por favor no seleccionar los criterios de impacto(Afectación Económica o presupuestal y Pérdida Reputacional)",J26)</f>
        <v xml:space="preserve">     Mayor a 500 SMLMV </v>
      </c>
      <c r="L26" s="485" t="str">
        <f>IF(OR(K26='[7]Tabla Impacto'!$C$11,K26='[7]Tabla Impacto'!$D$11),"Leve",IF(OR(K26='[7]Tabla Impacto'!$C$12,K26='[7]Tabla Impacto'!$D$12),"Menor",IF(OR(K26='[7]Tabla Impacto'!$C$13,K26='[7]Tabla Impacto'!$D$13),"Moderado",IF(OR(K26='[7]Tabla Impacto'!$C$14,K26='[7]Tabla Impacto'!$D$14),"Mayor",IF(OR(K26='[7]Tabla Impacto'!$C$15,K26='[7]Tabla Impacto'!$D$15),"Catastrófico","")))))</f>
        <v>Catastrófico</v>
      </c>
      <c r="M26" s="483">
        <f>IF(L26="","",IF(L26="Leve",0.2,IF(L26="Menor",0.4,IF(L26="Moderado",0.6,IF(L26="Mayor",0.8,IF(L26="Catastrófico",1,))))))</f>
        <v>1</v>
      </c>
      <c r="N26" s="484" t="str">
        <f>IF(OR(AND(H26="Muy Baja",L26="Leve"),AND(H26="Muy Baja",L26="Menor"),AND(H26="Baja",L26="Leve")),"Bajo",IF(OR(AND(H26="Muy baja",L26="Moderado"),AND(H26="Baja",L26="Menor"),AND(H26="Baja",L26="Moderado"),AND(H26="Media",L26="Leve"),AND(H26="Media",L26="Menor"),AND(H26="Media",L26="Moderado"),AND(H26="Alta",L26="Leve"),AND(H26="Alta",L26="Menor")),"Moderado",IF(OR(AND(H26="Muy Baja",L26="Mayor"),AND(H26="Baja",L26="Mayor"),AND(H26="Media",L26="Mayor"),AND(H26="Alta",L26="Moderado"),AND(H26="Alta",L26="Mayor"),AND(H26="Muy Alta",L26="Leve"),AND(H26="Muy Alta",L26="Menor"),AND(H26="Muy Alta",L26="Moderado"),AND(H26="Muy Alta",L26="Mayor")),"Alto",IF(OR(AND(H26="Muy Baja",L26="Catastrófico"),AND(H26="Baja",L26="Catastrófico"),AND(H26="Media",L26="Catastrófico"),AND(H26="Alta",L26="Catastrófico"),AND(H26="Muy Alta",L26="Catastrófico")),"Extremo",""))))</f>
        <v>Extremo</v>
      </c>
      <c r="O26" s="57">
        <v>1</v>
      </c>
      <c r="P26" s="136" t="s">
        <v>366</v>
      </c>
      <c r="Q26" s="137" t="s">
        <v>367</v>
      </c>
      <c r="R26" s="131" t="str">
        <f t="shared" si="0"/>
        <v>Probabilidad</v>
      </c>
      <c r="S26" s="61" t="s">
        <v>63</v>
      </c>
      <c r="T26" s="61" t="s">
        <v>360</v>
      </c>
      <c r="U26" s="62">
        <v>0.5</v>
      </c>
      <c r="V26" s="61" t="s">
        <v>65</v>
      </c>
      <c r="W26" s="61" t="s">
        <v>66</v>
      </c>
      <c r="X26" s="61" t="s">
        <v>67</v>
      </c>
      <c r="Y26" s="105">
        <v>1</v>
      </c>
      <c r="Z26" s="64" t="str">
        <f>IFERROR(IF(Y26="","",IF(Y26&lt;=0.2,"Muy Baja",IF(Y26&lt;=0.4,"Baja",IF(Y26&lt;=0.6,"Media",IF(Y26&lt;=0.8,"Alta","Muy Alta"))))),"")</f>
        <v>Muy Alta</v>
      </c>
      <c r="AA26" s="62">
        <f>+Y26</f>
        <v>1</v>
      </c>
      <c r="AB26" s="64" t="str">
        <f>IFERROR(IF(AC26="","",IF(AC26&lt;=0.2,"Leve",IF(AC26&lt;=0.4,"Menor",IF(AC26&lt;=0.6,"Moderado",IF(AC26&lt;=0.8,"Mayor","Catastrófico"))))),"")</f>
        <v>Mayor</v>
      </c>
      <c r="AC26" s="62">
        <v>0.65</v>
      </c>
      <c r="AD26" s="65" t="str">
        <f>IFERROR(IF(OR(AND(Z26="Muy Baja",AB26="Leve"),AND(Z26="Muy Baja",AB26="Menor"),AND(Z26="Baja",AB26="Leve")),"Bajo",IF(OR(AND(Z26="Muy baja",AB26="Moderado"),AND(Z26="Baja",AB26="Menor"),AND(Z26="Baja",AB26="Moderado"),AND(Z26="Media",AB26="Leve"),AND(Z26="Media",AB26="Menor"),AND(Z26="Media",AB26="Moderado"),AND(Z26="Alta",AB26="Leve"),AND(Z26="Alta",AB26="Menor")),"Moderado",IF(OR(AND(Z26="Muy Baja",AB26="Mayor"),AND(Z26="Baja",AB26="Mayor"),AND(Z26="Media",AB26="Mayor"),AND(Z26="Alta",AB26="Moderado"),AND(Z26="Alta",AB26="Mayor"),AND(Z26="Muy Alta",AB26="Leve"),AND(Z26="Muy Alta",AB26="Menor"),AND(Z26="Muy Alta",AB26="Moderado"),AND(Z26="Muy Alta",AB26="Mayor")),"Alto",IF(OR(AND(Z26="Muy Baja",AB26="Catastrófico"),AND(Z26="Baja",AB26="Catastrófico"),AND(Z26="Media",AB26="Catastrófico"),AND(Z26="Alta",AB26="Catastrófico"),AND(Z26="Muy Alta",AB26="Catastrófico")),"Extremo","")))),"")</f>
        <v>Alto</v>
      </c>
      <c r="AE26" s="61" t="s">
        <v>160</v>
      </c>
      <c r="AF26" s="67"/>
      <c r="AG26" s="488" t="s">
        <v>368</v>
      </c>
      <c r="AH26" s="121">
        <v>46023</v>
      </c>
      <c r="AI26" s="121">
        <v>46387</v>
      </c>
      <c r="AJ26" s="6" t="s">
        <v>327</v>
      </c>
      <c r="AK26" s="68" t="s">
        <v>74</v>
      </c>
      <c r="AL26" s="52"/>
    </row>
    <row r="27" spans="1:38" ht="69" x14ac:dyDescent="0.3">
      <c r="A27" s="569"/>
      <c r="B27" s="564"/>
      <c r="C27" s="564"/>
      <c r="D27" s="564"/>
      <c r="E27" s="571"/>
      <c r="F27" s="564"/>
      <c r="G27" s="573"/>
      <c r="H27" s="561"/>
      <c r="I27" s="562"/>
      <c r="J27" s="575"/>
      <c r="K27" s="562"/>
      <c r="L27" s="561"/>
      <c r="M27" s="562"/>
      <c r="N27" s="563"/>
      <c r="O27" s="57">
        <v>2</v>
      </c>
      <c r="P27" s="138" t="s">
        <v>369</v>
      </c>
      <c r="Q27" s="126" t="s">
        <v>370</v>
      </c>
      <c r="R27" s="60" t="str">
        <f t="shared" si="0"/>
        <v>Impacto</v>
      </c>
      <c r="S27" s="61" t="s">
        <v>219</v>
      </c>
      <c r="T27" s="61" t="s">
        <v>360</v>
      </c>
      <c r="U27" s="62" t="str">
        <f>IF(AND(S27="Preventivo",T27="Automático"),"50%",IF(AND(S27="Preventivo",T27="Manual"),"40%",IF(AND(S27="Detectivo",T27="Automático"),"40%",IF(AND(S27="Detectivo",T27="Manual"),"30%",IF(AND(S27="Correctivo",T27="Automático"),"35%",IF(AND(S27="Correctivo",T27="Manual"),"25%",""))))))</f>
        <v>35%</v>
      </c>
      <c r="V27" s="61" t="s">
        <v>65</v>
      </c>
      <c r="W27" s="61" t="s">
        <v>66</v>
      </c>
      <c r="X27" s="61" t="s">
        <v>67</v>
      </c>
      <c r="Y27" s="105">
        <f>IFERROR(IF(R27="Probabilidad",(I26-(+I26*U27)),IF(R27="Impacto",I26,"")),"")</f>
        <v>1</v>
      </c>
      <c r="Z27" s="64" t="str">
        <f>IFERROR(IF(Y27="","",IF(Y27&lt;=0.2,"Muy Baja",IF(Y27&lt;=0.4,"Baja",IF(Y27&lt;=0.6,"Media",IF(Y27&lt;=0.8,"Alta","Muy Alta"))))),"")</f>
        <v>Muy Alta</v>
      </c>
      <c r="AA27" s="62">
        <f>+Y27</f>
        <v>1</v>
      </c>
      <c r="AB27" s="64" t="str">
        <f>IFERROR(IF(AC27="","",IF(AC27&lt;=0.2,"Leve",IF(AC27&lt;=0.4,"Menor",IF(AC27&lt;=0.6,"Moderado",IF(AC27&lt;=0.8,"Mayor","Catastrófico"))))),"")</f>
        <v>Mayor</v>
      </c>
      <c r="AC27" s="62">
        <f>IFERROR(IF(R27="Impacto",(M26-(+M26*U27)),IF(R27="Probabilidad",M26,"")),"")</f>
        <v>0.65</v>
      </c>
      <c r="AD27" s="65" t="str">
        <f>IFERROR(IF(OR(AND(Z27="Muy Baja",AB27="Leve"),AND(Z27="Muy Baja",AB27="Menor"),AND(Z27="Baja",AB27="Leve")),"Bajo",IF(OR(AND(Z27="Muy baja",AB27="Moderado"),AND(Z27="Baja",AB27="Menor"),AND(Z27="Baja",AB27="Moderado"),AND(Z27="Media",AB27="Leve"),AND(Z27="Media",AB27="Menor"),AND(Z27="Media",AB27="Moderado"),AND(Z27="Alta",AB27="Leve"),AND(Z27="Alta",AB27="Menor")),"Moderado",IF(OR(AND(Z27="Muy Baja",AB27="Mayor"),AND(Z27="Baja",AB27="Mayor"),AND(Z27="Media",AB27="Mayor"),AND(Z27="Alta",AB27="Moderado"),AND(Z27="Alta",AB27="Mayor"),AND(Z27="Muy Alta",AB27="Leve"),AND(Z27="Muy Alta",AB27="Menor"),AND(Z27="Muy Alta",AB27="Moderado"),AND(Z27="Muy Alta",AB27="Mayor")),"Alto",IF(OR(AND(Z27="Muy Baja",AB27="Catastrófico"),AND(Z27="Baja",AB27="Catastrófico"),AND(Z27="Media",AB27="Catastrófico"),AND(Z27="Alta",AB27="Catastrófico"),AND(Z27="Muy Alta",AB27="Catastrófico")),"Extremo","")))),"")</f>
        <v>Alto</v>
      </c>
      <c r="AE27" s="61" t="s">
        <v>160</v>
      </c>
      <c r="AF27" s="67"/>
      <c r="AG27" s="564"/>
      <c r="AH27" s="121">
        <v>46023</v>
      </c>
      <c r="AI27" s="121">
        <v>46387</v>
      </c>
      <c r="AJ27" s="6" t="s">
        <v>327</v>
      </c>
      <c r="AK27" s="68" t="s">
        <v>74</v>
      </c>
      <c r="AL27" s="52"/>
    </row>
    <row r="28" spans="1:38" ht="82.8" x14ac:dyDescent="0.3">
      <c r="A28" s="487"/>
      <c r="B28" s="489"/>
      <c r="C28" s="489"/>
      <c r="D28" s="489"/>
      <c r="E28" s="572"/>
      <c r="F28" s="489"/>
      <c r="G28" s="493"/>
      <c r="H28" s="480"/>
      <c r="I28" s="472"/>
      <c r="J28" s="576"/>
      <c r="K28" s="472"/>
      <c r="L28" s="480"/>
      <c r="M28" s="472"/>
      <c r="N28" s="481"/>
      <c r="O28" s="57">
        <v>3</v>
      </c>
      <c r="P28" s="138" t="s">
        <v>371</v>
      </c>
      <c r="Q28" s="126" t="s">
        <v>372</v>
      </c>
      <c r="R28" s="60" t="str">
        <f t="shared" si="0"/>
        <v>Impacto</v>
      </c>
      <c r="S28" s="61" t="s">
        <v>219</v>
      </c>
      <c r="T28" s="61" t="s">
        <v>360</v>
      </c>
      <c r="U28" s="62" t="str">
        <f t="shared" ref="U28" si="19">IF(AND(S28="Preventivo",T28="Automático"),"50%",IF(AND(S28="Preventivo",T28="Manual"),"40%",IF(AND(S28="Detectivo",T28="Automático"),"40%",IF(AND(S28="Detectivo",T28="Manual"),"30%",IF(AND(S28="Correctivo",T28="Automático"),"35%",IF(AND(S28="Correctivo",T28="Manual"),"25%",""))))))</f>
        <v>35%</v>
      </c>
      <c r="V28" s="61" t="s">
        <v>65</v>
      </c>
      <c r="W28" s="61" t="s">
        <v>66</v>
      </c>
      <c r="X28" s="61" t="s">
        <v>67</v>
      </c>
      <c r="Y28" s="105">
        <f>IFERROR(IF(AND(R27="Probabilidad",R28="Probabilidad"),(AA27-(+AA27*U28)),IF(R28="Probabilidad",(I26-(+I26*U28)),IF(R28="Impacto",AA27,""))),"")</f>
        <v>1</v>
      </c>
      <c r="Z28" s="64" t="str">
        <f t="shared" si="7"/>
        <v>Muy Alta</v>
      </c>
      <c r="AA28" s="62">
        <f t="shared" ref="AA28" si="20">+Y28</f>
        <v>1</v>
      </c>
      <c r="AB28" s="64" t="str">
        <f t="shared" si="9"/>
        <v>Moderado</v>
      </c>
      <c r="AC28" s="62">
        <f>IFERROR(IF(AND(R27="Impacto",R28="Impacto"),(AC24-(+AC24*U28)),IF(R28="Impacto",($M$25-(+$M$25*U28)),IF(R28="Probabilidad",AC24,""))),"")</f>
        <v>0.52</v>
      </c>
      <c r="AD28" s="65" t="str">
        <f t="shared" ref="AD28" si="21">IFERROR(IF(OR(AND(Z28="Muy Baja",AB28="Leve"),AND(Z28="Muy Baja",AB28="Menor"),AND(Z28="Baja",AB28="Leve")),"Bajo",IF(OR(AND(Z28="Muy baja",AB28="Moderado"),AND(Z28="Baja",AB28="Menor"),AND(Z28="Baja",AB28="Moderado"),AND(Z28="Media",AB28="Leve"),AND(Z28="Media",AB28="Menor"),AND(Z28="Media",AB28="Moderado"),AND(Z28="Alta",AB28="Leve"),AND(Z28="Alta",AB28="Menor")),"Moderado",IF(OR(AND(Z28="Muy Baja",AB28="Mayor"),AND(Z28="Baja",AB28="Mayor"),AND(Z28="Media",AB28="Mayor"),AND(Z28="Alta",AB28="Moderado"),AND(Z28="Alta",AB28="Mayor"),AND(Z28="Muy Alta",AB28="Leve"),AND(Z28="Muy Alta",AB28="Menor"),AND(Z28="Muy Alta",AB28="Moderado"),AND(Z28="Muy Alta",AB28="Mayor")),"Alto",IF(OR(AND(Z28="Muy Baja",AB28="Catastrófico"),AND(Z28="Baja",AB28="Catastrófico"),AND(Z28="Media",AB28="Catastrófico"),AND(Z28="Alta",AB28="Catastrófico"),AND(Z28="Muy Alta",AB28="Catastrófico")),"Extremo","")))),"")</f>
        <v>Alto</v>
      </c>
      <c r="AE28" s="61" t="s">
        <v>160</v>
      </c>
      <c r="AF28" s="67"/>
      <c r="AG28" s="489"/>
      <c r="AH28" s="121">
        <v>46023</v>
      </c>
      <c r="AI28" s="121">
        <v>46387</v>
      </c>
      <c r="AJ28" s="6" t="s">
        <v>327</v>
      </c>
      <c r="AK28" s="68" t="s">
        <v>74</v>
      </c>
      <c r="AL28" s="52"/>
    </row>
    <row r="29" spans="1:38" ht="96.6" x14ac:dyDescent="0.3">
      <c r="A29" s="565">
        <v>7</v>
      </c>
      <c r="B29" s="476" t="s">
        <v>89</v>
      </c>
      <c r="C29" s="566" t="s">
        <v>373</v>
      </c>
      <c r="D29" s="566" t="s">
        <v>374</v>
      </c>
      <c r="E29" s="532" t="s">
        <v>375</v>
      </c>
      <c r="F29" s="476" t="s">
        <v>59</v>
      </c>
      <c r="G29" s="474">
        <v>6000</v>
      </c>
      <c r="H29" s="473" t="str">
        <f>IF(G29&lt;=0,"",IF(G29&lt;=2,"Muy Baja",IF(G29&lt;=24,"Baja",IF(G29&lt;=500,"Media",IF(G29&lt;=5000,"Alta","Muy Alta")))))</f>
        <v>Muy Alta</v>
      </c>
      <c r="I29" s="470">
        <f>IF(H29="","",IF(H29="Muy Baja",0.2,IF(H29="Baja",0.4,IF(H29="Media",0.6,IF(H29="Alta",0.8,IF(H29="Muy Alta",1,))))))</f>
        <v>1</v>
      </c>
      <c r="J29" s="479" t="s">
        <v>376</v>
      </c>
      <c r="K29" s="470" t="str">
        <f>IF(NOT(ISERROR(MATCH(J29,'[7]Tabla Impacto'!$B$221:$B$223,0))),'[7]Tabla Impacto'!$F$223&amp;"Por favor no seleccionar los criterios de impacto(Afectación Económica o presupuestal y Pérdida Reputacional)",J29)</f>
        <v xml:space="preserve">     El riesgo afecta la imagen de la entidad internamente, de conocimiento general, nivel interno, de junta dircetiva y accionistas y/o de provedores</v>
      </c>
      <c r="L29" s="473" t="str">
        <f>IF(OR(K29='[7]Tabla Impacto'!$C$11,K29='[7]Tabla Impacto'!$D$11),"Leve",IF(OR(K29='[7]Tabla Impacto'!$C$12,K29='[7]Tabla Impacto'!$D$12),"Menor",IF(OR(K29='[7]Tabla Impacto'!$C$13,K29='[7]Tabla Impacto'!$D$13),"Moderado",IF(OR(K29='[7]Tabla Impacto'!$C$14,K29='[7]Tabla Impacto'!$D$14),"Mayor",IF(OR(K29='[7]Tabla Impacto'!$C$15,K29='[7]Tabla Impacto'!$D$15),"Catastrófico","")))))</f>
        <v>Menor</v>
      </c>
      <c r="M29" s="470">
        <f>IF(L29="","",IF(L29="Leve",0.2,IF(L29="Menor",0.4,IF(L29="Moderado",0.6,IF(L29="Mayor",0.8,IF(L29="Catastrófico",1,))))))</f>
        <v>0.4</v>
      </c>
      <c r="N29" s="482" t="str">
        <f>IF(OR(AND(H29="Muy Baja",L29="Leve"),AND(H29="Muy Baja",L29="Menor"),AND(H29="Baja",L29="Leve")),"Bajo",IF(OR(AND(H29="Muy baja",L29="Moderado"),AND(H29="Baja",L29="Menor"),AND(H29="Baja",L29="Moderado"),AND(H29="Media",L29="Leve"),AND(H29="Media",L29="Menor"),AND(H29="Media",L29="Moderado"),AND(H29="Alta",L29="Leve"),AND(H29="Alta",L29="Menor")),"Moderado",IF(OR(AND(H29="Muy Baja",L29="Mayor"),AND(H29="Baja",L29="Mayor"),AND(H29="Media",L29="Mayor"),AND(H29="Alta",L29="Moderado"),AND(H29="Alta",L29="Mayor"),AND(H29="Muy Alta",L29="Leve"),AND(H29="Muy Alta",L29="Menor"),AND(H29="Muy Alta",L29="Moderado"),AND(H29="Muy Alta",L29="Mayor")),"Alto",IF(OR(AND(H29="Muy Baja",L29="Catastrófico"),AND(H29="Baja",L29="Catastrófico"),AND(H29="Media",L29="Catastrófico"),AND(H29="Alta",L29="Catastrófico"),AND(H29="Muy Alta",L29="Catastrófico")),"Extremo",""))))</f>
        <v>Alto</v>
      </c>
      <c r="O29" s="57">
        <v>1</v>
      </c>
      <c r="P29" s="126" t="s">
        <v>377</v>
      </c>
      <c r="Q29" s="126" t="s">
        <v>378</v>
      </c>
      <c r="R29" s="60" t="s">
        <v>146</v>
      </c>
      <c r="S29" s="61" t="s">
        <v>63</v>
      </c>
      <c r="T29" s="61" t="s">
        <v>64</v>
      </c>
      <c r="U29" s="62" t="str">
        <f>IF(AND(S29="Preventivo",T29="Automático"),"50%",IF(AND(S29="Preventivo",T29="Manual"),"40%",IF(AND(S29="Detectivo",T29="Automático"),"40%",IF(AND(S29="Detectivo",T29="Manual"),"30%",IF(AND(S29="Correctivo",T29="Automático"),"35%",IF(AND(S29="Correctivo",T29="Manual"),"25%",""))))))</f>
        <v>40%</v>
      </c>
      <c r="V29" s="61" t="s">
        <v>95</v>
      </c>
      <c r="W29" s="61" t="s">
        <v>66</v>
      </c>
      <c r="X29" s="61" t="s">
        <v>266</v>
      </c>
      <c r="Y29" s="114">
        <f>IFERROR(IF(R29="Probabilidad",(I29-(+I29*U29)),IF(R29="Impacto",I29,"")),"")</f>
        <v>0.6</v>
      </c>
      <c r="Z29" s="79" t="str">
        <f>IFERROR(IF(Y29="","",IF(Y29&lt;=0.2,"Muy Baja",IF(Y29&lt;=0.4,"Baja",IF(Y29&lt;=0.6,"Media",IF(Y29&lt;=0.8,"Alta","Muy Alta"))))),"")</f>
        <v>Media</v>
      </c>
      <c r="AA29" s="77">
        <f>+Y29</f>
        <v>0.6</v>
      </c>
      <c r="AB29" s="79" t="str">
        <f>IFERROR(IF(AC29="","",IF(AC29&lt;=0.2,"Leve",IF(AC29&lt;=0.4,"Menor",IF(AC29&lt;=0.6,"Moderado",IF(AC29&lt;=0.8,"Mayor","Catastrófico"))))),"")</f>
        <v>Menor</v>
      </c>
      <c r="AC29" s="77">
        <f>IFERROR(IF(R29="Impacto",(M29-(+M29*U29)),IF(R29="Probabilidad",M29,"")),"")</f>
        <v>0.4</v>
      </c>
      <c r="AD29" s="80" t="str">
        <f>IFERROR(IF(OR(AND(Z29="Muy Baja",AB29="Leve"),AND(Z29="Muy Baja",AB29="Menor"),AND(Z29="Baja",AB29="Leve")),"Bajo",IF(OR(AND(Z29="Muy baja",AB29="Moderado"),AND(Z29="Baja",AB29="Menor"),AND(Z29="Baja",AB29="Moderado"),AND(Z29="Media",AB29="Leve"),AND(Z29="Media",AB29="Menor"),AND(Z29="Media",AB29="Moderado"),AND(Z29="Alta",AB29="Leve"),AND(Z29="Alta",AB29="Menor")),"Moderado",IF(OR(AND(Z29="Muy Baja",AB29="Mayor"),AND(Z29="Baja",AB29="Mayor"),AND(Z29="Media",AB29="Mayor"),AND(Z29="Alta",AB29="Moderado"),AND(Z29="Alta",AB29="Mayor"),AND(Z29="Muy Alta",AB29="Leve"),AND(Z29="Muy Alta",AB29="Menor"),AND(Z29="Muy Alta",AB29="Moderado"),AND(Z29="Muy Alta",AB29="Mayor")),"Alto",IF(OR(AND(Z29="Muy Baja",AB29="Catastrófico"),AND(Z29="Baja",AB29="Catastrófico"),AND(Z29="Media",AB29="Catastrófico"),AND(Z29="Alta",AB29="Catastrófico"),AND(Z29="Muy Alta",AB29="Catastrófico")),"Extremo","")))),"")</f>
        <v>Moderado</v>
      </c>
      <c r="AE29" s="61" t="s">
        <v>160</v>
      </c>
      <c r="AF29" s="67"/>
      <c r="AG29" s="447" t="s">
        <v>326</v>
      </c>
      <c r="AH29" s="121">
        <v>46023</v>
      </c>
      <c r="AI29" s="121">
        <v>46387</v>
      </c>
      <c r="AJ29" s="6" t="s">
        <v>327</v>
      </c>
      <c r="AK29" s="68" t="s">
        <v>74</v>
      </c>
      <c r="AL29" s="52"/>
    </row>
    <row r="30" spans="1:38" ht="82.8" x14ac:dyDescent="0.3">
      <c r="A30" s="565"/>
      <c r="B30" s="476"/>
      <c r="C30" s="566"/>
      <c r="D30" s="566"/>
      <c r="E30" s="532"/>
      <c r="F30" s="476"/>
      <c r="G30" s="474"/>
      <c r="H30" s="473"/>
      <c r="I30" s="470"/>
      <c r="J30" s="479"/>
      <c r="K30" s="470"/>
      <c r="L30" s="473"/>
      <c r="M30" s="470"/>
      <c r="N30" s="482"/>
      <c r="O30" s="57">
        <v>2</v>
      </c>
      <c r="P30" s="126" t="s">
        <v>379</v>
      </c>
      <c r="Q30" s="126" t="s">
        <v>380</v>
      </c>
      <c r="R30" s="60" t="s">
        <v>146</v>
      </c>
      <c r="S30" s="61" t="s">
        <v>63</v>
      </c>
      <c r="T30" s="61" t="s">
        <v>64</v>
      </c>
      <c r="U30" s="62" t="str">
        <f>IF(AND(S30="Preventivo",T30="Automático"),"50%",IF(AND(S30="Preventivo",T30="Manual"),"40%",IF(AND(S30="Detectivo",T30="Automático"),"40%",IF(AND(S30="Detectivo",T30="Manual"),"30%",IF(AND(S30="Correctivo",T30="Automático"),"35%",IF(AND(S30="Correctivo",T30="Manual"),"25%",""))))))</f>
        <v>40%</v>
      </c>
      <c r="V30" s="61" t="s">
        <v>95</v>
      </c>
      <c r="W30" s="61" t="s">
        <v>66</v>
      </c>
      <c r="X30" s="61" t="s">
        <v>266</v>
      </c>
      <c r="Y30" s="114">
        <f>IFERROR(IF(R30="Probabilidad",(I30-(+I30*U30)),IF(R30="Impacto",I30,"")),"")</f>
        <v>0</v>
      </c>
      <c r="Z30" s="79" t="str">
        <f>IFERROR(IF(Y30="","",IF(Y30&lt;=0.2,"Muy Baja",IF(Y30&lt;=0.4,"Baja",IF(Y30&lt;=0.6,"Media",IF(Y30&lt;=0.8,"Alta","Muy Alta"))))),"")</f>
        <v>Muy Baja</v>
      </c>
      <c r="AA30" s="77">
        <f>+Y30</f>
        <v>0</v>
      </c>
      <c r="AB30" s="79" t="str">
        <f>IFERROR(IF(AC30="","",IF(AC30&lt;=0.2,"Leve",IF(AC30&lt;=0.4,"Menor",IF(AC30&lt;=0.6,"Moderado",IF(AC30&lt;=0.8,"Mayor","Catastrófico"))))),"")</f>
        <v>Leve</v>
      </c>
      <c r="AC30" s="77">
        <f>IFERROR(IF(R30="Impacto",(M30-(+M30*U30)),IF(R30="Probabilidad",M30,"")),"")</f>
        <v>0</v>
      </c>
      <c r="AD30" s="80" t="str">
        <f>IFERROR(IF(OR(AND(Z30="Muy Baja",AB30="Leve"),AND(Z30="Muy Baja",AB30="Menor"),AND(Z30="Baja",AB30="Leve")),"Bajo",IF(OR(AND(Z30="Muy baja",AB30="Moderado"),AND(Z30="Baja",AB30="Menor"),AND(Z30="Baja",AB30="Moderado"),AND(Z30="Media",AB30="Leve"),AND(Z30="Media",AB30="Menor"),AND(Z30="Media",AB30="Moderado"),AND(Z30="Alta",AB30="Leve"),AND(Z30="Alta",AB30="Menor")),"Moderado",IF(OR(AND(Z30="Muy Baja",AB30="Mayor"),AND(Z30="Baja",AB30="Mayor"),AND(Z30="Media",AB30="Mayor"),AND(Z30="Alta",AB30="Moderado"),AND(Z30="Alta",AB30="Mayor"),AND(Z30="Muy Alta",AB30="Leve"),AND(Z30="Muy Alta",AB30="Menor"),AND(Z30="Muy Alta",AB30="Moderado"),AND(Z30="Muy Alta",AB30="Mayor")),"Alto",IF(OR(AND(Z30="Muy Baja",AB30="Catastrófico"),AND(Z30="Baja",AB30="Catastrófico"),AND(Z30="Media",AB30="Catastrófico"),AND(Z30="Alta",AB30="Catastrófico"),AND(Z30="Muy Alta",AB30="Catastrófico")),"Extremo","")))),"")</f>
        <v>Bajo</v>
      </c>
      <c r="AE30" s="61" t="s">
        <v>160</v>
      </c>
      <c r="AF30" s="67"/>
      <c r="AG30" s="560"/>
      <c r="AH30" s="121">
        <v>46023</v>
      </c>
      <c r="AI30" s="121">
        <v>46387</v>
      </c>
      <c r="AJ30" s="6" t="s">
        <v>327</v>
      </c>
      <c r="AK30" s="68" t="s">
        <v>74</v>
      </c>
      <c r="AL30" s="52"/>
    </row>
    <row r="31" spans="1:38" ht="110.4" x14ac:dyDescent="0.3">
      <c r="A31" s="565"/>
      <c r="B31" s="476"/>
      <c r="C31" s="566"/>
      <c r="D31" s="566"/>
      <c r="E31" s="532"/>
      <c r="F31" s="476"/>
      <c r="G31" s="474"/>
      <c r="H31" s="473"/>
      <c r="I31" s="470"/>
      <c r="J31" s="479"/>
      <c r="K31" s="470">
        <f>IF(NOT(ISERROR(MATCH(J31,_xlfn.ANCHORARRAY(#REF!),0))),#REF!&amp;"Por favor no seleccionar los criterios de impacto",J31)</f>
        <v>0</v>
      </c>
      <c r="L31" s="473"/>
      <c r="M31" s="470"/>
      <c r="N31" s="482"/>
      <c r="O31" s="57">
        <v>3</v>
      </c>
      <c r="P31" s="126" t="s">
        <v>381</v>
      </c>
      <c r="Q31" s="126" t="s">
        <v>382</v>
      </c>
      <c r="R31" s="60" t="s">
        <v>146</v>
      </c>
      <c r="S31" s="61" t="s">
        <v>63</v>
      </c>
      <c r="T31" s="61" t="s">
        <v>64</v>
      </c>
      <c r="U31" s="62" t="str">
        <f t="shared" ref="U31" si="22">IF(AND(S31="Preventivo",T31="Automático"),"50%",IF(AND(S31="Preventivo",T31="Manual"),"40%",IF(AND(S31="Detectivo",T31="Automático"),"40%",IF(AND(S31="Detectivo",T31="Manual"),"30%",IF(AND(S31="Correctivo",T31="Automático"),"35%",IF(AND(S31="Correctivo",T31="Manual"),"25%",""))))))</f>
        <v>40%</v>
      </c>
      <c r="V31" s="61" t="s">
        <v>95</v>
      </c>
      <c r="W31" s="61" t="s">
        <v>66</v>
      </c>
      <c r="X31" s="61" t="s">
        <v>266</v>
      </c>
      <c r="Y31" s="114">
        <f>IFERROR(IF(AND(R29="Probabilidad",R31="Probabilidad"),(AA29-(+AA29*U31)),IF(R31="Probabilidad",(I29-(+I29*U31)),IF(R31="Impacto",AA29,""))),"")</f>
        <v>0.36</v>
      </c>
      <c r="Z31" s="79" t="str">
        <f t="shared" si="7"/>
        <v>Baja</v>
      </c>
      <c r="AA31" s="77">
        <f t="shared" ref="AA31" si="23">+Y31</f>
        <v>0.36</v>
      </c>
      <c r="AB31" s="79" t="str">
        <f t="shared" si="9"/>
        <v/>
      </c>
      <c r="AC31" s="77" t="str">
        <f>IFERROR(IF(AND(R29="Impacto",R31="Impacto"),(#REF!-(+#REF!*U31)),IF(R31="Impacto",($M$28-(+$M$28*U31)),IF(R31="Probabilidad",#REF!,""))),"")</f>
        <v/>
      </c>
      <c r="AD31" s="80" t="str">
        <f t="shared" ref="AD31" si="24">IFERROR(IF(OR(AND(Z31="Muy Baja",AB31="Leve"),AND(Z31="Muy Baja",AB31="Menor"),AND(Z31="Baja",AB31="Leve")),"Bajo",IF(OR(AND(Z31="Muy baja",AB31="Moderado"),AND(Z31="Baja",AB31="Menor"),AND(Z31="Baja",AB31="Moderado"),AND(Z31="Media",AB31="Leve"),AND(Z31="Media",AB31="Menor"),AND(Z31="Media",AB31="Moderado"),AND(Z31="Alta",AB31="Leve"),AND(Z31="Alta",AB31="Menor")),"Moderado",IF(OR(AND(Z31="Muy Baja",AB31="Mayor"),AND(Z31="Baja",AB31="Mayor"),AND(Z31="Media",AB31="Mayor"),AND(Z31="Alta",AB31="Moderado"),AND(Z31="Alta",AB31="Mayor"),AND(Z31="Muy Alta",AB31="Leve"),AND(Z31="Muy Alta",AB31="Menor"),AND(Z31="Muy Alta",AB31="Moderado"),AND(Z31="Muy Alta",AB31="Mayor")),"Alto",IF(OR(AND(Z31="Muy Baja",AB31="Catastrófico"),AND(Z31="Baja",AB31="Catastrófico"),AND(Z31="Media",AB31="Catastrófico"),AND(Z31="Alta",AB31="Catastrófico"),AND(Z31="Muy Alta",AB31="Catastrófico")),"Extremo","")))),"")</f>
        <v/>
      </c>
      <c r="AE31" s="61" t="s">
        <v>160</v>
      </c>
      <c r="AF31" s="67"/>
      <c r="AG31" s="448"/>
      <c r="AH31" s="121">
        <v>46023</v>
      </c>
      <c r="AI31" s="121">
        <v>46387</v>
      </c>
      <c r="AJ31" s="6" t="s">
        <v>327</v>
      </c>
      <c r="AK31" s="68" t="s">
        <v>74</v>
      </c>
      <c r="AL31" s="52"/>
    </row>
    <row r="32" spans="1:38" x14ac:dyDescent="0.3">
      <c r="A32" s="82"/>
      <c r="B32" s="82"/>
      <c r="C32" s="82"/>
      <c r="D32" s="82"/>
      <c r="E32" s="83"/>
      <c r="F32" s="84"/>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row>
    <row r="33" spans="1:59" x14ac:dyDescent="0.3">
      <c r="A33" s="83"/>
      <c r="B33" s="115" t="s">
        <v>133</v>
      </c>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row>
    <row r="34" spans="1:59" x14ac:dyDescent="0.3">
      <c r="A34" s="82"/>
      <c r="B34" s="82"/>
      <c r="C34" s="82"/>
      <c r="D34" s="82"/>
      <c r="E34" s="83"/>
      <c r="F34" s="84"/>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row>
    <row r="35" spans="1:59" x14ac:dyDescent="0.3">
      <c r="A35" s="82"/>
      <c r="B35" s="82"/>
      <c r="C35" s="82"/>
      <c r="D35" s="82"/>
      <c r="E35" s="83"/>
      <c r="F35" s="84"/>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row>
    <row r="36" spans="1:59" x14ac:dyDescent="0.3">
      <c r="A36" s="82"/>
      <c r="B36" s="82"/>
      <c r="C36" s="82"/>
      <c r="D36" s="82"/>
      <c r="E36" s="83"/>
      <c r="F36" s="84"/>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row>
    <row r="37" spans="1:59" x14ac:dyDescent="0.3">
      <c r="A37" s="82"/>
      <c r="B37" s="82"/>
      <c r="C37" s="82"/>
      <c r="D37" s="82"/>
      <c r="E37" s="83"/>
      <c r="F37" s="84"/>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row>
    <row r="38" spans="1:59" x14ac:dyDescent="0.3">
      <c r="A38" s="82"/>
      <c r="B38" s="82"/>
      <c r="C38" s="82"/>
      <c r="D38" s="82"/>
      <c r="E38" s="83"/>
      <c r="F38" s="84"/>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BD38" s="82"/>
      <c r="BE38" s="82"/>
      <c r="BF38" s="83"/>
      <c r="BG38" s="84"/>
    </row>
    <row r="39" spans="1:59" x14ac:dyDescent="0.3">
      <c r="A39" s="82"/>
      <c r="B39" s="82"/>
      <c r="C39" s="93"/>
      <c r="D39" s="94"/>
      <c r="E39" s="531"/>
      <c r="F39" s="84"/>
      <c r="G39" s="83"/>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c r="AL39" s="83"/>
      <c r="BD39" s="86" t="s">
        <v>226</v>
      </c>
      <c r="BE39" s="87"/>
      <c r="BF39" s="391" t="s">
        <v>26</v>
      </c>
      <c r="BG39" s="84"/>
    </row>
    <row r="40" spans="1:59" x14ac:dyDescent="0.3">
      <c r="A40" s="82"/>
      <c r="B40" s="82"/>
      <c r="C40" s="94"/>
      <c r="D40" s="94"/>
      <c r="E40" s="531"/>
      <c r="F40" s="84"/>
      <c r="G40" s="83"/>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BD40" s="87" t="s">
        <v>227</v>
      </c>
      <c r="BE40" s="87"/>
      <c r="BF40" s="391"/>
      <c r="BG40" s="84"/>
    </row>
    <row r="41" spans="1:59" x14ac:dyDescent="0.3">
      <c r="A41" s="82"/>
      <c r="B41" s="82"/>
      <c r="C41" s="94"/>
      <c r="D41" s="94"/>
      <c r="E41" s="94"/>
      <c r="F41" s="84"/>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BD41" s="87" t="s">
        <v>89</v>
      </c>
      <c r="BE41" s="87"/>
      <c r="BF41" s="87" t="s">
        <v>59</v>
      </c>
      <c r="BG41" s="84"/>
    </row>
    <row r="42" spans="1:59" x14ac:dyDescent="0.3">
      <c r="A42" s="82"/>
      <c r="B42" s="82"/>
      <c r="C42" s="94"/>
      <c r="D42" s="94"/>
      <c r="E42" s="94"/>
      <c r="F42" s="84"/>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BD42" s="87" t="s">
        <v>55</v>
      </c>
      <c r="BE42" s="87"/>
      <c r="BF42" s="87" t="s">
        <v>131</v>
      </c>
      <c r="BG42" s="84"/>
    </row>
    <row r="43" spans="1:59" x14ac:dyDescent="0.3">
      <c r="A43" s="82"/>
      <c r="B43" s="82"/>
      <c r="C43" s="94"/>
      <c r="D43" s="94"/>
      <c r="E43" s="94"/>
      <c r="F43" s="84"/>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BD43" s="87" t="s">
        <v>168</v>
      </c>
      <c r="BE43" s="87"/>
      <c r="BF43" s="87" t="s">
        <v>80</v>
      </c>
      <c r="BG43" s="84"/>
    </row>
    <row r="44" spans="1:59" x14ac:dyDescent="0.3">
      <c r="A44" s="82"/>
      <c r="B44" s="82"/>
      <c r="C44" s="94"/>
      <c r="D44" s="94"/>
      <c r="E44" s="94"/>
      <c r="F44" s="84"/>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BD44" s="87" t="s">
        <v>228</v>
      </c>
      <c r="BE44" s="87"/>
      <c r="BF44" s="87" t="s">
        <v>229</v>
      </c>
      <c r="BG44" s="84"/>
    </row>
    <row r="45" spans="1:59" x14ac:dyDescent="0.3">
      <c r="A45" s="82"/>
      <c r="B45" s="82"/>
      <c r="C45" s="94"/>
      <c r="D45" s="94"/>
      <c r="E45" s="94"/>
      <c r="F45" s="84"/>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BD45" s="87" t="s">
        <v>230</v>
      </c>
      <c r="BE45" s="87"/>
      <c r="BF45" s="87" t="s">
        <v>231</v>
      </c>
      <c r="BG45" s="84"/>
    </row>
    <row r="46" spans="1:59" x14ac:dyDescent="0.3">
      <c r="A46" s="82"/>
      <c r="B46" s="82"/>
      <c r="C46" s="94"/>
      <c r="D46" s="94"/>
      <c r="E46" s="94"/>
      <c r="F46" s="84"/>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BD46" s="87"/>
      <c r="BE46" s="87"/>
      <c r="BF46" s="87" t="s">
        <v>197</v>
      </c>
      <c r="BG46" s="84"/>
    </row>
    <row r="47" spans="1:59" x14ac:dyDescent="0.3">
      <c r="A47" s="82"/>
      <c r="B47" s="82"/>
      <c r="C47" s="94"/>
      <c r="D47" s="94"/>
      <c r="E47" s="94"/>
      <c r="F47" s="84"/>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BD47" s="87"/>
      <c r="BE47" s="87"/>
      <c r="BF47" s="87" t="s">
        <v>154</v>
      </c>
      <c r="BG47" s="84"/>
    </row>
    <row r="48" spans="1:59" x14ac:dyDescent="0.3">
      <c r="A48" s="82"/>
      <c r="B48" s="82"/>
      <c r="C48" s="94"/>
      <c r="D48" s="94"/>
      <c r="E48" s="94"/>
      <c r="F48" s="84"/>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BD48" s="87"/>
      <c r="BE48" s="87"/>
      <c r="BF48" s="87" t="s">
        <v>232</v>
      </c>
      <c r="BG48" s="84"/>
    </row>
    <row r="49" spans="1:59" x14ac:dyDescent="0.3">
      <c r="A49" s="82"/>
      <c r="B49" s="82"/>
      <c r="C49" s="94"/>
      <c r="D49" s="94"/>
      <c r="E49" s="94"/>
      <c r="F49" s="84"/>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BD49" s="87"/>
      <c r="BE49" s="87"/>
      <c r="BF49" s="87" t="s">
        <v>233</v>
      </c>
      <c r="BG49" s="84"/>
    </row>
    <row r="50" spans="1:59" x14ac:dyDescent="0.3">
      <c r="A50" s="82"/>
      <c r="B50" s="82"/>
      <c r="C50" s="82"/>
      <c r="D50" s="82"/>
      <c r="E50" s="83"/>
      <c r="F50" s="84"/>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c r="AK50" s="83"/>
      <c r="AL50" s="83"/>
      <c r="BD50" s="82"/>
      <c r="BE50" s="82"/>
      <c r="BF50" s="83"/>
      <c r="BG50" s="84"/>
    </row>
    <row r="51" spans="1:59" x14ac:dyDescent="0.3">
      <c r="A51" s="82"/>
      <c r="B51" s="82"/>
      <c r="C51" s="82"/>
      <c r="D51" s="82"/>
      <c r="E51" s="83"/>
      <c r="F51" s="84"/>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row>
    <row r="52" spans="1:59" x14ac:dyDescent="0.3">
      <c r="A52" s="82"/>
      <c r="B52" s="82"/>
      <c r="C52" s="82"/>
      <c r="D52" s="82"/>
      <c r="E52" s="83"/>
      <c r="F52" s="84"/>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row>
  </sheetData>
  <mergeCells count="157">
    <mergeCell ref="A7:D9"/>
    <mergeCell ref="E7:AG7"/>
    <mergeCell ref="AH7:AK7"/>
    <mergeCell ref="E8:AG9"/>
    <mergeCell ref="AH8:AK8"/>
    <mergeCell ref="AH9:AK9"/>
    <mergeCell ref="AG11:AK11"/>
    <mergeCell ref="A12:G12"/>
    <mergeCell ref="H12:N12"/>
    <mergeCell ref="O12:X12"/>
    <mergeCell ref="Y12:AE12"/>
    <mergeCell ref="AF12:AK12"/>
    <mergeCell ref="A11:B11"/>
    <mergeCell ref="C11:G11"/>
    <mergeCell ref="H11:I11"/>
    <mergeCell ref="J11:N11"/>
    <mergeCell ref="O11:P11"/>
    <mergeCell ref="Q11:AE11"/>
    <mergeCell ref="G13:G14"/>
    <mergeCell ref="H13:H14"/>
    <mergeCell ref="I13:I14"/>
    <mergeCell ref="J13:J14"/>
    <mergeCell ref="K13:K14"/>
    <mergeCell ref="L13:L14"/>
    <mergeCell ref="A13:A14"/>
    <mergeCell ref="B13:B14"/>
    <mergeCell ref="C13:C14"/>
    <mergeCell ref="D13:D14"/>
    <mergeCell ref="E13:E14"/>
    <mergeCell ref="F13:F14"/>
    <mergeCell ref="Z13:Z14"/>
    <mergeCell ref="AA13:AA14"/>
    <mergeCell ref="AB13:AB14"/>
    <mergeCell ref="AC13:AC14"/>
    <mergeCell ref="M13:M14"/>
    <mergeCell ref="N13:N14"/>
    <mergeCell ref="O13:O14"/>
    <mergeCell ref="P13:P14"/>
    <mergeCell ref="Q13:Q14"/>
    <mergeCell ref="R13:R14"/>
    <mergeCell ref="I15:I17"/>
    <mergeCell ref="J15:J17"/>
    <mergeCell ref="K15:K17"/>
    <mergeCell ref="L15:L17"/>
    <mergeCell ref="M15:M17"/>
    <mergeCell ref="N15:N17"/>
    <mergeCell ref="AJ13:AJ14"/>
    <mergeCell ref="AK13:AK14"/>
    <mergeCell ref="A15:A17"/>
    <mergeCell ref="B15:B17"/>
    <mergeCell ref="C15:C17"/>
    <mergeCell ref="D15:D17"/>
    <mergeCell ref="E15:E17"/>
    <mergeCell ref="F15:F17"/>
    <mergeCell ref="G15:G17"/>
    <mergeCell ref="H15:H17"/>
    <mergeCell ref="AD13:AD14"/>
    <mergeCell ref="AE13:AE14"/>
    <mergeCell ref="AF13:AF14"/>
    <mergeCell ref="AG13:AG14"/>
    <mergeCell ref="AH13:AH14"/>
    <mergeCell ref="AI13:AI14"/>
    <mergeCell ref="S13:X13"/>
    <mergeCell ref="Y13:Y14"/>
    <mergeCell ref="M18:M19"/>
    <mergeCell ref="N18:N19"/>
    <mergeCell ref="AG18:AG19"/>
    <mergeCell ref="A20:A21"/>
    <mergeCell ref="B20:B21"/>
    <mergeCell ref="C20:C21"/>
    <mergeCell ref="D20:D21"/>
    <mergeCell ref="E20:E21"/>
    <mergeCell ref="F20:F21"/>
    <mergeCell ref="G20:G21"/>
    <mergeCell ref="G18:G19"/>
    <mergeCell ref="H18:H19"/>
    <mergeCell ref="I18:I19"/>
    <mergeCell ref="J18:J19"/>
    <mergeCell ref="K18:K19"/>
    <mergeCell ref="L18:L19"/>
    <mergeCell ref="A18:A19"/>
    <mergeCell ref="B18:B19"/>
    <mergeCell ref="C18:C19"/>
    <mergeCell ref="D18:D19"/>
    <mergeCell ref="E18:E19"/>
    <mergeCell ref="F18:F19"/>
    <mergeCell ref="N20:N21"/>
    <mergeCell ref="H20:H21"/>
    <mergeCell ref="I20:I21"/>
    <mergeCell ref="J20:J21"/>
    <mergeCell ref="K20:K21"/>
    <mergeCell ref="L20:L21"/>
    <mergeCell ref="M20:M21"/>
    <mergeCell ref="N24:N25"/>
    <mergeCell ref="A26:A28"/>
    <mergeCell ref="B26:B28"/>
    <mergeCell ref="C26:C28"/>
    <mergeCell ref="D26:D28"/>
    <mergeCell ref="E26:E28"/>
    <mergeCell ref="G26:G28"/>
    <mergeCell ref="H26:H28"/>
    <mergeCell ref="I26:I28"/>
    <mergeCell ref="J26:J28"/>
    <mergeCell ref="K26:K28"/>
    <mergeCell ref="A22:A23"/>
    <mergeCell ref="B22:B23"/>
    <mergeCell ref="C22:C23"/>
    <mergeCell ref="D22:D23"/>
    <mergeCell ref="E22:E23"/>
    <mergeCell ref="F22:F23"/>
    <mergeCell ref="G22:G23"/>
    <mergeCell ref="H22:H23"/>
    <mergeCell ref="AK22:AK23"/>
    <mergeCell ref="A24:A25"/>
    <mergeCell ref="B24:B25"/>
    <mergeCell ref="C24:C25"/>
    <mergeCell ref="D24:D25"/>
    <mergeCell ref="E24:E25"/>
    <mergeCell ref="F24:F25"/>
    <mergeCell ref="G24:G25"/>
    <mergeCell ref="H24:H25"/>
    <mergeCell ref="I24:I25"/>
    <mergeCell ref="J22:J23"/>
    <mergeCell ref="K22:K23"/>
    <mergeCell ref="L22:L23"/>
    <mergeCell ref="M22:M23"/>
    <mergeCell ref="N22:N23"/>
    <mergeCell ref="AG22:AG23"/>
    <mergeCell ref="J24:J25"/>
    <mergeCell ref="K24:K25"/>
    <mergeCell ref="L24:L25"/>
    <mergeCell ref="M24:M25"/>
    <mergeCell ref="I22:I23"/>
    <mergeCell ref="A1:C4"/>
    <mergeCell ref="D1:AK4"/>
    <mergeCell ref="BF39:BF40"/>
    <mergeCell ref="M29:M31"/>
    <mergeCell ref="N29:N31"/>
    <mergeCell ref="AG29:AG31"/>
    <mergeCell ref="E39:E40"/>
    <mergeCell ref="G29:G31"/>
    <mergeCell ref="H29:H31"/>
    <mergeCell ref="I29:I31"/>
    <mergeCell ref="J29:J31"/>
    <mergeCell ref="K29:K31"/>
    <mergeCell ref="L29:L31"/>
    <mergeCell ref="L26:L28"/>
    <mergeCell ref="M26:M28"/>
    <mergeCell ref="N26:N28"/>
    <mergeCell ref="AG26:AG28"/>
    <mergeCell ref="A29:A31"/>
    <mergeCell ref="B29:B31"/>
    <mergeCell ref="C29:C31"/>
    <mergeCell ref="D29:D31"/>
    <mergeCell ref="E29:E31"/>
    <mergeCell ref="F29:F31"/>
    <mergeCell ref="F26:F28"/>
  </mergeCells>
  <conditionalFormatting sqref="H15:H16 Z17:Z31 H18">
    <cfRule type="cellIs" dxfId="1600" priority="94" operator="equal">
      <formula>"Muy Alta"</formula>
    </cfRule>
    <cfRule type="cellIs" dxfId="1599" priority="95" operator="equal">
      <formula>"Alta"</formula>
    </cfRule>
    <cfRule type="cellIs" dxfId="1598" priority="96" operator="equal">
      <formula>"Media"</formula>
    </cfRule>
    <cfRule type="cellIs" dxfId="1597" priority="97" operator="equal">
      <formula>"Baja"</formula>
    </cfRule>
    <cfRule type="cellIs" dxfId="1596" priority="98" operator="equal">
      <formula>"Muy Baja"</formula>
    </cfRule>
  </conditionalFormatting>
  <conditionalFormatting sqref="H20">
    <cfRule type="cellIs" dxfId="1595" priority="80" operator="equal">
      <formula>"Muy Alta"</formula>
    </cfRule>
    <cfRule type="cellIs" dxfId="1594" priority="81" operator="equal">
      <formula>"Alta"</formula>
    </cfRule>
    <cfRule type="cellIs" dxfId="1593" priority="82" operator="equal">
      <formula>"Media"</formula>
    </cfRule>
    <cfRule type="cellIs" dxfId="1592" priority="83" operator="equal">
      <formula>"Baja"</formula>
    </cfRule>
    <cfRule type="cellIs" dxfId="1591" priority="84" operator="equal">
      <formula>"Muy Baja"</formula>
    </cfRule>
  </conditionalFormatting>
  <conditionalFormatting sqref="H22">
    <cfRule type="cellIs" dxfId="1590" priority="71" operator="equal">
      <formula>"Muy Alta"</formula>
    </cfRule>
    <cfRule type="cellIs" dxfId="1589" priority="72" operator="equal">
      <formula>"Alta"</formula>
    </cfRule>
    <cfRule type="cellIs" dxfId="1588" priority="73" operator="equal">
      <formula>"Media"</formula>
    </cfRule>
    <cfRule type="cellIs" dxfId="1587" priority="74" operator="equal">
      <formula>"Baja"</formula>
    </cfRule>
    <cfRule type="cellIs" dxfId="1586" priority="75" operator="equal">
      <formula>"Muy Baja"</formula>
    </cfRule>
  </conditionalFormatting>
  <conditionalFormatting sqref="H24">
    <cfRule type="cellIs" dxfId="1585" priority="62" operator="equal">
      <formula>"Muy Alta"</formula>
    </cfRule>
    <cfRule type="cellIs" dxfId="1584" priority="63" operator="equal">
      <formula>"Alta"</formula>
    </cfRule>
    <cfRule type="cellIs" dxfId="1583" priority="64" operator="equal">
      <formula>"Media"</formula>
    </cfRule>
    <cfRule type="cellIs" dxfId="1582" priority="65" operator="equal">
      <formula>"Baja"</formula>
    </cfRule>
    <cfRule type="cellIs" dxfId="1581" priority="66" operator="equal">
      <formula>"Muy Baja"</formula>
    </cfRule>
  </conditionalFormatting>
  <conditionalFormatting sqref="H26">
    <cfRule type="cellIs" dxfId="1580" priority="53" operator="equal">
      <formula>"Muy Alta"</formula>
    </cfRule>
    <cfRule type="cellIs" dxfId="1579" priority="54" operator="equal">
      <formula>"Alta"</formula>
    </cfRule>
    <cfRule type="cellIs" dxfId="1578" priority="55" operator="equal">
      <formula>"Media"</formula>
    </cfRule>
    <cfRule type="cellIs" dxfId="1577" priority="56" operator="equal">
      <formula>"Baja"</formula>
    </cfRule>
    <cfRule type="cellIs" dxfId="1576" priority="57" operator="equal">
      <formula>"Muy Baja"</formula>
    </cfRule>
  </conditionalFormatting>
  <conditionalFormatting sqref="H29:H30">
    <cfRule type="cellIs" dxfId="1575" priority="44" operator="equal">
      <formula>"Muy Alta"</formula>
    </cfRule>
    <cfRule type="cellIs" dxfId="1574" priority="45" operator="equal">
      <formula>"Alta"</formula>
    </cfRule>
    <cfRule type="cellIs" dxfId="1573" priority="46" operator="equal">
      <formula>"Media"</formula>
    </cfRule>
    <cfRule type="cellIs" dxfId="1572" priority="47" operator="equal">
      <formula>"Baja"</formula>
    </cfRule>
    <cfRule type="cellIs" dxfId="1571" priority="48" operator="equal">
      <formula>"Muy Baja"</formula>
    </cfRule>
  </conditionalFormatting>
  <conditionalFormatting sqref="K15 K18:K26 K29:K31">
    <cfRule type="containsText" dxfId="1570" priority="30" operator="containsText" text="❌">
      <formula>NOT(ISERROR(SEARCH("❌",K15)))</formula>
    </cfRule>
  </conditionalFormatting>
  <conditionalFormatting sqref="L15:L16 AB17:AB31">
    <cfRule type="cellIs" dxfId="1569" priority="35" operator="equal">
      <formula>"Catastrófico"</formula>
    </cfRule>
    <cfRule type="cellIs" dxfId="1568" priority="36" operator="equal">
      <formula>"Mayor"</formula>
    </cfRule>
    <cfRule type="cellIs" dxfId="1567" priority="37" operator="equal">
      <formula>"Moderado"</formula>
    </cfRule>
    <cfRule type="cellIs" dxfId="1566" priority="38" operator="equal">
      <formula>"Menor"</formula>
    </cfRule>
    <cfRule type="cellIs" dxfId="1565" priority="39" operator="equal">
      <formula>"Leve"</formula>
    </cfRule>
  </conditionalFormatting>
  <conditionalFormatting sqref="L18 L20 L22 L24 L26 L29:L30">
    <cfRule type="cellIs" dxfId="1564" priority="89" operator="equal">
      <formula>"Catastrófico"</formula>
    </cfRule>
    <cfRule type="cellIs" dxfId="1563" priority="90" operator="equal">
      <formula>"Mayor"</formula>
    </cfRule>
    <cfRule type="cellIs" dxfId="1562" priority="91" operator="equal">
      <formula>"Moderado"</formula>
    </cfRule>
    <cfRule type="cellIs" dxfId="1561" priority="92" operator="equal">
      <formula>"Menor"</formula>
    </cfRule>
    <cfRule type="cellIs" dxfId="1560" priority="93" operator="equal">
      <formula>"Leve"</formula>
    </cfRule>
  </conditionalFormatting>
  <conditionalFormatting sqref="N15:N16">
    <cfRule type="cellIs" dxfId="1559" priority="31" operator="equal">
      <formula>"Extremo"</formula>
    </cfRule>
    <cfRule type="cellIs" dxfId="1558" priority="32" operator="equal">
      <formula>"Alto"</formula>
    </cfRule>
    <cfRule type="cellIs" dxfId="1557" priority="33" operator="equal">
      <formula>"Moderado"</formula>
    </cfRule>
    <cfRule type="cellIs" dxfId="1556" priority="34" operator="equal">
      <formula>"Bajo"</formula>
    </cfRule>
  </conditionalFormatting>
  <conditionalFormatting sqref="N18">
    <cfRule type="cellIs" dxfId="1555" priority="85" operator="equal">
      <formula>"Extremo"</formula>
    </cfRule>
    <cfRule type="cellIs" dxfId="1554" priority="86" operator="equal">
      <formula>"Alto"</formula>
    </cfRule>
    <cfRule type="cellIs" dxfId="1553" priority="87" operator="equal">
      <formula>"Moderado"</formula>
    </cfRule>
    <cfRule type="cellIs" dxfId="1552" priority="88" operator="equal">
      <formula>"Bajo"</formula>
    </cfRule>
  </conditionalFormatting>
  <conditionalFormatting sqref="N20">
    <cfRule type="cellIs" dxfId="1551" priority="76" operator="equal">
      <formula>"Extremo"</formula>
    </cfRule>
    <cfRule type="cellIs" dxfId="1550" priority="77" operator="equal">
      <formula>"Alto"</formula>
    </cfRule>
    <cfRule type="cellIs" dxfId="1549" priority="78" operator="equal">
      <formula>"Moderado"</formula>
    </cfRule>
    <cfRule type="cellIs" dxfId="1548" priority="79" operator="equal">
      <formula>"Bajo"</formula>
    </cfRule>
  </conditionalFormatting>
  <conditionalFormatting sqref="N22">
    <cfRule type="cellIs" dxfId="1547" priority="67" operator="equal">
      <formula>"Extremo"</formula>
    </cfRule>
    <cfRule type="cellIs" dxfId="1546" priority="68" operator="equal">
      <formula>"Alto"</formula>
    </cfRule>
    <cfRule type="cellIs" dxfId="1545" priority="69" operator="equal">
      <formula>"Moderado"</formula>
    </cfRule>
    <cfRule type="cellIs" dxfId="1544" priority="70" operator="equal">
      <formula>"Bajo"</formula>
    </cfRule>
  </conditionalFormatting>
  <conditionalFormatting sqref="N24">
    <cfRule type="cellIs" dxfId="1543" priority="58" operator="equal">
      <formula>"Extremo"</formula>
    </cfRule>
    <cfRule type="cellIs" dxfId="1542" priority="59" operator="equal">
      <formula>"Alto"</formula>
    </cfRule>
    <cfRule type="cellIs" dxfId="1541" priority="60" operator="equal">
      <formula>"Moderado"</formula>
    </cfRule>
    <cfRule type="cellIs" dxfId="1540" priority="61" operator="equal">
      <formula>"Bajo"</formula>
    </cfRule>
  </conditionalFormatting>
  <conditionalFormatting sqref="N26">
    <cfRule type="cellIs" dxfId="1539" priority="49" operator="equal">
      <formula>"Extremo"</formula>
    </cfRule>
    <cfRule type="cellIs" dxfId="1538" priority="50" operator="equal">
      <formula>"Alto"</formula>
    </cfRule>
    <cfRule type="cellIs" dxfId="1537" priority="51" operator="equal">
      <formula>"Moderado"</formula>
    </cfRule>
    <cfRule type="cellIs" dxfId="1536" priority="52" operator="equal">
      <formula>"Bajo"</formula>
    </cfRule>
  </conditionalFormatting>
  <conditionalFormatting sqref="N29:N30">
    <cfRule type="cellIs" dxfId="1535" priority="40" operator="equal">
      <formula>"Extremo"</formula>
    </cfRule>
    <cfRule type="cellIs" dxfId="1534" priority="41" operator="equal">
      <formula>"Alto"</formula>
    </cfRule>
    <cfRule type="cellIs" dxfId="1533" priority="42" operator="equal">
      <formula>"Moderado"</formula>
    </cfRule>
    <cfRule type="cellIs" dxfId="1532" priority="43" operator="equal">
      <formula>"Bajo"</formula>
    </cfRule>
  </conditionalFormatting>
  <conditionalFormatting sqref="Z15:Z17">
    <cfRule type="cellIs" dxfId="1531" priority="15" operator="equal">
      <formula>"Muy Alta"</formula>
    </cfRule>
    <cfRule type="cellIs" dxfId="1530" priority="16" operator="equal">
      <formula>"Alta"</formula>
    </cfRule>
    <cfRule type="cellIs" dxfId="1529" priority="17" operator="equal">
      <formula>"Media"</formula>
    </cfRule>
    <cfRule type="cellIs" dxfId="1528" priority="18" operator="equal">
      <formula>"Baja"</formula>
    </cfRule>
    <cfRule type="cellIs" dxfId="1527" priority="19" operator="equal">
      <formula>"Muy Baja"</formula>
    </cfRule>
  </conditionalFormatting>
  <conditionalFormatting sqref="AB15:AB17">
    <cfRule type="cellIs" dxfId="1526" priority="20" operator="equal">
      <formula>"Catastrófico"</formula>
    </cfRule>
    <cfRule type="cellIs" dxfId="1525" priority="21" operator="equal">
      <formula>"Mayor"</formula>
    </cfRule>
    <cfRule type="cellIs" dxfId="1524" priority="22" operator="equal">
      <formula>"Moderado"</formula>
    </cfRule>
    <cfRule type="cellIs" dxfId="1523" priority="23" operator="equal">
      <formula>"Menor"</formula>
    </cfRule>
    <cfRule type="cellIs" dxfId="1522" priority="24" operator="equal">
      <formula>"Leve"</formula>
    </cfRule>
  </conditionalFormatting>
  <conditionalFormatting sqref="AD15:AD17">
    <cfRule type="cellIs" dxfId="1521" priority="25" operator="equal">
      <formula>"Extremo"</formula>
    </cfRule>
    <cfRule type="cellIs" dxfId="1520" priority="26" operator="equal">
      <formula>"Alto"</formula>
    </cfRule>
    <cfRule type="cellIs" dxfId="1519" priority="27" operator="equal">
      <formula>"Moderado"</formula>
    </cfRule>
    <cfRule type="cellIs" dxfId="1518" priority="28" operator="equal">
      <formula>"Bajo"</formula>
    </cfRule>
  </conditionalFormatting>
  <conditionalFormatting sqref="AD17:AD31">
    <cfRule type="cellIs" dxfId="1517" priority="6" operator="equal">
      <formula>"Extremo"</formula>
    </cfRule>
    <cfRule type="cellIs" dxfId="1516" priority="8" operator="equal">
      <formula>"Moderado"</formula>
    </cfRule>
    <cfRule type="cellIs" dxfId="1515" priority="9" operator="equal">
      <formula>"Bajo"</formula>
    </cfRule>
    <cfRule type="cellIs" dxfId="1514" priority="29" operator="equal">
      <formula>"Alto"</formula>
    </cfRule>
  </conditionalFormatting>
  <dataValidations count="2">
    <dataValidation type="list" allowBlank="1" showInputMessage="1" showErrorMessage="1" sqref="B15:B26 B29:B31" xr:uid="{E4225630-DD25-4EF4-A6BD-D02B4E475C99}">
      <formula1>$C$39:$C$44</formula1>
    </dataValidation>
    <dataValidation type="list" allowBlank="1" showInputMessage="1" showErrorMessage="1" sqref="F15:F26 F29:F31" xr:uid="{C5CA3A99-8BA0-4522-88FF-87EBC7C5B1C7}">
      <formula1>$E$40:$E$48</formula1>
    </dataValidation>
  </dataValidation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98CD2-55C2-4AE5-A1A1-D62D0816C02E}">
  <dimension ref="A1:AL57"/>
  <sheetViews>
    <sheetView workbookViewId="0">
      <selection activeCell="C5" sqref="C5"/>
    </sheetView>
  </sheetViews>
  <sheetFormatPr baseColWidth="10" defaultRowHeight="14.4" x14ac:dyDescent="0.3"/>
  <cols>
    <col min="5" max="5" width="43.5546875" customWidth="1"/>
    <col min="16" max="16" width="40.5546875" customWidth="1"/>
    <col min="17" max="17" width="25" customWidth="1"/>
  </cols>
  <sheetData>
    <row r="1" spans="1:38" x14ac:dyDescent="0.3">
      <c r="A1" s="542" t="s">
        <v>1259</v>
      </c>
      <c r="B1" s="543"/>
      <c r="C1" s="544"/>
      <c r="D1" s="551" t="s">
        <v>1305</v>
      </c>
      <c r="E1" s="552"/>
      <c r="F1" s="552"/>
      <c r="G1" s="552"/>
      <c r="H1" s="552"/>
      <c r="I1" s="552"/>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3"/>
    </row>
    <row r="2" spans="1:38" x14ac:dyDescent="0.3">
      <c r="A2" s="545"/>
      <c r="B2" s="546"/>
      <c r="C2" s="547"/>
      <c r="D2" s="554"/>
      <c r="E2" s="555"/>
      <c r="F2" s="555"/>
      <c r="G2" s="555"/>
      <c r="H2" s="555"/>
      <c r="I2" s="555"/>
      <c r="J2" s="555"/>
      <c r="K2" s="555"/>
      <c r="L2" s="555"/>
      <c r="M2" s="555"/>
      <c r="N2" s="555"/>
      <c r="O2" s="555"/>
      <c r="P2" s="555"/>
      <c r="Q2" s="555"/>
      <c r="R2" s="555"/>
      <c r="S2" s="555"/>
      <c r="T2" s="555"/>
      <c r="U2" s="555"/>
      <c r="V2" s="555"/>
      <c r="W2" s="555"/>
      <c r="X2" s="555"/>
      <c r="Y2" s="555"/>
      <c r="Z2" s="555"/>
      <c r="AA2" s="555"/>
      <c r="AB2" s="555"/>
      <c r="AC2" s="555"/>
      <c r="AD2" s="555"/>
      <c r="AE2" s="555"/>
      <c r="AF2" s="555"/>
      <c r="AG2" s="555"/>
      <c r="AH2" s="555"/>
      <c r="AI2" s="555"/>
      <c r="AJ2" s="555"/>
      <c r="AK2" s="556"/>
    </row>
    <row r="3" spans="1:38" x14ac:dyDescent="0.3">
      <c r="A3" s="545"/>
      <c r="B3" s="546"/>
      <c r="C3" s="547"/>
      <c r="D3" s="554"/>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555"/>
      <c r="AJ3" s="555"/>
      <c r="AK3" s="556"/>
    </row>
    <row r="4" spans="1:38" ht="15" thickBot="1" x14ac:dyDescent="0.35">
      <c r="A4" s="548"/>
      <c r="B4" s="549"/>
      <c r="C4" s="550"/>
      <c r="D4" s="557"/>
      <c r="E4" s="558"/>
      <c r="F4" s="558"/>
      <c r="G4" s="558"/>
      <c r="H4" s="558"/>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8"/>
      <c r="AH4" s="558"/>
      <c r="AI4" s="558"/>
      <c r="AJ4" s="558"/>
      <c r="AK4" s="559"/>
    </row>
    <row r="5" spans="1:38" ht="15" thickBot="1" x14ac:dyDescent="0.35"/>
    <row r="6" spans="1:38" ht="18.600000000000001" thickBot="1" x14ac:dyDescent="0.4">
      <c r="A6" s="360" t="s">
        <v>1308</v>
      </c>
      <c r="B6" s="356"/>
      <c r="C6" s="356"/>
      <c r="D6" s="356"/>
      <c r="E6" s="357"/>
      <c r="F6" s="358"/>
      <c r="G6" s="358"/>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9"/>
    </row>
    <row r="7" spans="1:38" ht="15.6" x14ac:dyDescent="0.3">
      <c r="A7" s="400" t="s">
        <v>0</v>
      </c>
      <c r="B7" s="400"/>
      <c r="C7" s="400"/>
      <c r="D7" s="400" t="s">
        <v>1</v>
      </c>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9" t="s">
        <v>2</v>
      </c>
      <c r="AK7" s="409"/>
    </row>
    <row r="8" spans="1:38" ht="24" customHeight="1" x14ac:dyDescent="0.3">
      <c r="A8" s="400"/>
      <c r="B8" s="400"/>
      <c r="C8" s="400"/>
      <c r="D8" s="402" t="s">
        <v>3</v>
      </c>
      <c r="E8" s="403"/>
      <c r="F8" s="403"/>
      <c r="G8" s="403"/>
      <c r="H8" s="403"/>
      <c r="I8" s="403"/>
      <c r="J8" s="403"/>
      <c r="K8" s="403"/>
      <c r="L8" s="403"/>
      <c r="M8" s="403"/>
      <c r="N8" s="403"/>
      <c r="O8" s="403"/>
      <c r="P8" s="403"/>
      <c r="Q8" s="403"/>
      <c r="R8" s="403"/>
      <c r="S8" s="403"/>
      <c r="T8" s="403"/>
      <c r="U8" s="403"/>
      <c r="V8" s="403"/>
      <c r="W8" s="403"/>
      <c r="X8" s="403"/>
      <c r="Y8" s="403"/>
      <c r="Z8" s="403"/>
      <c r="AA8" s="403"/>
      <c r="AB8" s="403"/>
      <c r="AC8" s="403"/>
      <c r="AD8" s="403"/>
      <c r="AE8" s="403"/>
      <c r="AF8" s="403"/>
      <c r="AG8" s="403"/>
      <c r="AH8" s="403"/>
      <c r="AI8" s="404"/>
      <c r="AJ8" s="408" t="s">
        <v>4</v>
      </c>
      <c r="AK8" s="408" t="s">
        <v>5</v>
      </c>
    </row>
    <row r="9" spans="1:38" ht="20.25" customHeight="1" x14ac:dyDescent="0.3">
      <c r="A9" s="400"/>
      <c r="B9" s="400"/>
      <c r="C9" s="400"/>
      <c r="D9" s="405"/>
      <c r="E9" s="406"/>
      <c r="F9" s="406"/>
      <c r="G9" s="406"/>
      <c r="H9" s="406"/>
      <c r="I9" s="406"/>
      <c r="J9" s="406"/>
      <c r="K9" s="406"/>
      <c r="L9" s="406"/>
      <c r="M9" s="406"/>
      <c r="N9" s="406"/>
      <c r="O9" s="406"/>
      <c r="P9" s="406"/>
      <c r="Q9" s="406"/>
      <c r="R9" s="406"/>
      <c r="S9" s="406"/>
      <c r="T9" s="406"/>
      <c r="U9" s="406"/>
      <c r="V9" s="406"/>
      <c r="W9" s="406"/>
      <c r="X9" s="406"/>
      <c r="Y9" s="406"/>
      <c r="Z9" s="406"/>
      <c r="AA9" s="406"/>
      <c r="AB9" s="406"/>
      <c r="AC9" s="406"/>
      <c r="AD9" s="406"/>
      <c r="AE9" s="406"/>
      <c r="AF9" s="406"/>
      <c r="AG9" s="406"/>
      <c r="AH9" s="406"/>
      <c r="AI9" s="407"/>
      <c r="AJ9" s="409"/>
      <c r="AK9" s="409"/>
    </row>
    <row r="10" spans="1:38" ht="24" customHeight="1" x14ac:dyDescent="0.3">
      <c r="A10" s="400"/>
      <c r="B10" s="400"/>
      <c r="C10" s="400"/>
      <c r="D10" s="400" t="s">
        <v>6</v>
      </c>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9" t="s">
        <v>7</v>
      </c>
      <c r="AK10" s="409"/>
    </row>
    <row r="11" spans="1:38" x14ac:dyDescent="0.3">
      <c r="A11" s="40"/>
      <c r="B11" s="41"/>
      <c r="C11" s="40"/>
      <c r="D11" s="40"/>
      <c r="E11" s="2"/>
      <c r="F11" s="4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row>
    <row r="12" spans="1:38" ht="23.4" x14ac:dyDescent="0.3">
      <c r="A12" s="397" t="s">
        <v>8</v>
      </c>
      <c r="B12" s="397"/>
      <c r="C12" s="398" t="s">
        <v>1306</v>
      </c>
      <c r="D12" s="398"/>
      <c r="E12" s="398"/>
      <c r="F12" s="398"/>
      <c r="G12" s="398"/>
      <c r="H12" s="397" t="s">
        <v>10</v>
      </c>
      <c r="I12" s="397"/>
      <c r="J12" s="398" t="s">
        <v>1307</v>
      </c>
      <c r="K12" s="398"/>
      <c r="L12" s="398"/>
      <c r="M12" s="398"/>
      <c r="N12" s="398"/>
      <c r="O12" s="397" t="s">
        <v>12</v>
      </c>
      <c r="P12" s="397"/>
      <c r="Q12" s="413" t="s">
        <v>136</v>
      </c>
      <c r="R12" s="414"/>
      <c r="S12" s="414"/>
      <c r="T12" s="414"/>
      <c r="U12" s="414"/>
      <c r="V12" s="414"/>
      <c r="W12" s="414"/>
      <c r="X12" s="414"/>
      <c r="Y12" s="414"/>
      <c r="Z12" s="414"/>
      <c r="AA12" s="414"/>
      <c r="AB12" s="414"/>
      <c r="AC12" s="414"/>
      <c r="AD12" s="414"/>
      <c r="AE12" s="415"/>
      <c r="AF12" s="4" t="s">
        <v>14</v>
      </c>
      <c r="AG12" s="416" t="s">
        <v>137</v>
      </c>
      <c r="AH12" s="416"/>
      <c r="AI12" s="416"/>
      <c r="AJ12" s="416"/>
      <c r="AK12" s="416"/>
      <c r="AL12" s="2"/>
    </row>
    <row r="13" spans="1:38" x14ac:dyDescent="0.3">
      <c r="A13" s="417" t="s">
        <v>16</v>
      </c>
      <c r="B13" s="417"/>
      <c r="C13" s="417"/>
      <c r="D13" s="417"/>
      <c r="E13" s="417"/>
      <c r="F13" s="417"/>
      <c r="G13" s="417"/>
      <c r="H13" s="418" t="s">
        <v>17</v>
      </c>
      <c r="I13" s="418"/>
      <c r="J13" s="418"/>
      <c r="K13" s="418"/>
      <c r="L13" s="418"/>
      <c r="M13" s="418"/>
      <c r="N13" s="418"/>
      <c r="O13" s="419" t="s">
        <v>18</v>
      </c>
      <c r="P13" s="419"/>
      <c r="Q13" s="419"/>
      <c r="R13" s="419"/>
      <c r="S13" s="419"/>
      <c r="T13" s="419"/>
      <c r="U13" s="419"/>
      <c r="V13" s="419"/>
      <c r="W13" s="419"/>
      <c r="X13" s="419"/>
      <c r="Y13" s="420" t="s">
        <v>19</v>
      </c>
      <c r="Z13" s="420"/>
      <c r="AA13" s="420"/>
      <c r="AB13" s="420"/>
      <c r="AC13" s="420"/>
      <c r="AD13" s="420"/>
      <c r="AE13" s="420"/>
      <c r="AF13" s="421" t="s">
        <v>20</v>
      </c>
      <c r="AG13" s="421"/>
      <c r="AH13" s="421"/>
      <c r="AI13" s="421"/>
      <c r="AJ13" s="421"/>
      <c r="AK13" s="421"/>
      <c r="AL13" s="2"/>
    </row>
    <row r="14" spans="1:38" x14ac:dyDescent="0.3">
      <c r="A14" s="460" t="s">
        <v>21</v>
      </c>
      <c r="B14" s="417" t="s">
        <v>22</v>
      </c>
      <c r="C14" s="411" t="s">
        <v>23</v>
      </c>
      <c r="D14" s="411" t="s">
        <v>24</v>
      </c>
      <c r="E14" s="417" t="s">
        <v>25</v>
      </c>
      <c r="F14" s="411" t="s">
        <v>26</v>
      </c>
      <c r="G14" s="411" t="s">
        <v>27</v>
      </c>
      <c r="H14" s="429" t="s">
        <v>28</v>
      </c>
      <c r="I14" s="418" t="s">
        <v>29</v>
      </c>
      <c r="J14" s="429" t="s">
        <v>30</v>
      </c>
      <c r="K14" s="429" t="s">
        <v>31</v>
      </c>
      <c r="L14" s="429" t="s">
        <v>32</v>
      </c>
      <c r="M14" s="418" t="s">
        <v>29</v>
      </c>
      <c r="N14" s="429" t="s">
        <v>33</v>
      </c>
      <c r="O14" s="431" t="s">
        <v>34</v>
      </c>
      <c r="P14" s="428" t="s">
        <v>35</v>
      </c>
      <c r="Q14" s="433" t="s">
        <v>36</v>
      </c>
      <c r="R14" s="428" t="s">
        <v>37</v>
      </c>
      <c r="S14" s="428" t="s">
        <v>38</v>
      </c>
      <c r="T14" s="428"/>
      <c r="U14" s="428"/>
      <c r="V14" s="428"/>
      <c r="W14" s="428"/>
      <c r="X14" s="428"/>
      <c r="Y14" s="427" t="s">
        <v>39</v>
      </c>
      <c r="Z14" s="427" t="s">
        <v>40</v>
      </c>
      <c r="AA14" s="427" t="s">
        <v>29</v>
      </c>
      <c r="AB14" s="427" t="s">
        <v>41</v>
      </c>
      <c r="AC14" s="427" t="s">
        <v>29</v>
      </c>
      <c r="AD14" s="427" t="s">
        <v>42</v>
      </c>
      <c r="AE14" s="427" t="s">
        <v>43</v>
      </c>
      <c r="AF14" s="445" t="s">
        <v>20</v>
      </c>
      <c r="AG14" s="445" t="s">
        <v>44</v>
      </c>
      <c r="AH14" s="445" t="s">
        <v>45</v>
      </c>
      <c r="AI14" s="445" t="s">
        <v>46</v>
      </c>
      <c r="AJ14" s="445" t="s">
        <v>47</v>
      </c>
      <c r="AK14" s="445" t="s">
        <v>48</v>
      </c>
      <c r="AL14" s="2"/>
    </row>
    <row r="15" spans="1:38" ht="80.400000000000006" thickBot="1" x14ac:dyDescent="0.35">
      <c r="A15" s="460"/>
      <c r="B15" s="461"/>
      <c r="C15" s="412"/>
      <c r="D15" s="412"/>
      <c r="E15" s="461"/>
      <c r="F15" s="412"/>
      <c r="G15" s="412"/>
      <c r="H15" s="430"/>
      <c r="I15" s="462"/>
      <c r="J15" s="430"/>
      <c r="K15" s="430"/>
      <c r="L15" s="462"/>
      <c r="M15" s="462"/>
      <c r="N15" s="430"/>
      <c r="O15" s="432"/>
      <c r="P15" s="428"/>
      <c r="Q15" s="434"/>
      <c r="R15" s="428"/>
      <c r="S15" s="43" t="s">
        <v>49</v>
      </c>
      <c r="T15" s="43" t="s">
        <v>50</v>
      </c>
      <c r="U15" s="43" t="s">
        <v>51</v>
      </c>
      <c r="V15" s="43" t="s">
        <v>52</v>
      </c>
      <c r="W15" s="43" t="s">
        <v>53</v>
      </c>
      <c r="X15" s="43" t="s">
        <v>54</v>
      </c>
      <c r="Y15" s="427"/>
      <c r="Z15" s="427"/>
      <c r="AA15" s="427"/>
      <c r="AB15" s="427"/>
      <c r="AC15" s="427"/>
      <c r="AD15" s="427"/>
      <c r="AE15" s="427"/>
      <c r="AF15" s="445"/>
      <c r="AG15" s="445"/>
      <c r="AH15" s="445"/>
      <c r="AI15" s="445"/>
      <c r="AJ15" s="445"/>
      <c r="AK15" s="445"/>
      <c r="AL15" s="95"/>
    </row>
    <row r="16" spans="1:38" ht="67.8" x14ac:dyDescent="0.3">
      <c r="A16" s="422">
        <v>1</v>
      </c>
      <c r="B16" s="423" t="s">
        <v>89</v>
      </c>
      <c r="C16" s="463" t="s">
        <v>383</v>
      </c>
      <c r="D16" s="463" t="s">
        <v>384</v>
      </c>
      <c r="E16" s="464" t="s">
        <v>385</v>
      </c>
      <c r="F16" s="423" t="s">
        <v>131</v>
      </c>
      <c r="G16" s="425">
        <v>12</v>
      </c>
      <c r="H16" s="426" t="str">
        <f>IF(G16&lt;=0,"",IF(G16&lt;=2,"Muy Baja",IF(G16&lt;=24,"Baja",IF(G16&lt;=500,"Media",IF(G16&lt;=5000,"Alta","Muy Alta")))))</f>
        <v>Baja</v>
      </c>
      <c r="I16" s="437">
        <f>IF(H16="","",IF(H16="Muy Baja",0.2,IF(H16="Baja",0.4,IF(H16="Media",0.6,IF(H16="Alta",0.8,IF(H16="Muy Alta",1,))))))</f>
        <v>0.4</v>
      </c>
      <c r="J16" s="438" t="s">
        <v>60</v>
      </c>
      <c r="K16" s="437" t="str">
        <f>IF(NOT(ISERROR(MATCH(J16,'[8]Tabla Impacto'!$B$221:$B$223,0))),'[8]Tabla Impacto'!$F$223&amp;"Por favor no seleccionar los criterios de impacto(Afectación Económica o presupuestal y Pérdida Reputacional)",J16)</f>
        <v xml:space="preserve">     El riesgo afecta la imagen de alguna área de la organización</v>
      </c>
      <c r="L16" s="439" t="str">
        <f>IF(OR(K16='[8]Tabla Impacto'!$C$11,K16='[8]Tabla Impacto'!$D$11),"Leve",IF(OR(K16='[8]Tabla Impacto'!$C$12,K16='[8]Tabla Impacto'!$D$12),"Menor",IF(OR(K16='[8]Tabla Impacto'!$C$13,K16='[8]Tabla Impacto'!$D$13),"Moderado",IF(OR(K16='[8]Tabla Impacto'!$C$14,K16='[8]Tabla Impacto'!$D$14),"Mayor",IF(OR(K16='[8]Tabla Impacto'!$C$15,K16='[8]Tabla Impacto'!$D$15),"Catastrófico","")))))</f>
        <v>Leve</v>
      </c>
      <c r="M16" s="441">
        <f>IF(L16="","",IF(L16="Leve",0.2,IF(L16="Menor",0.4,IF(L16="Moderado",0.6,IF(L16="Mayor",0.8,IF(L16="Catastrófico",1,))))))</f>
        <v>0.2</v>
      </c>
      <c r="N16" s="44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Bajo</v>
      </c>
      <c r="O16" s="11">
        <v>1</v>
      </c>
      <c r="P16" s="12" t="s">
        <v>386</v>
      </c>
      <c r="Q16" s="13" t="s">
        <v>387</v>
      </c>
      <c r="R16" s="14" t="str">
        <f t="shared" ref="R16:R35" si="0">IF(OR(S16="Preventivo",S16="Detectivo"),"Probabilidad",IF(S16="Correctivo","Impacto",""))</f>
        <v>Probabilidad</v>
      </c>
      <c r="S16" s="15" t="s">
        <v>63</v>
      </c>
      <c r="T16" s="15" t="s">
        <v>64</v>
      </c>
      <c r="U16" s="16" t="str">
        <f>IF(AND(S16="Preventivo",T16="Automático"),"50%",IF(AND(S16="Preventivo",T16="Manual"),"40%",IF(AND(S16="Detectivo",T16="Automático"),"40%",IF(AND(S16="Detectivo",T16="Manual"),"30%",IF(AND(S16="Correctivo",T16="Automático"),"35%",IF(AND(S16="Correctivo",T16="Manual"),"25%",""))))))</f>
        <v>40%</v>
      </c>
      <c r="V16" s="15" t="s">
        <v>65</v>
      </c>
      <c r="W16" s="15" t="s">
        <v>66</v>
      </c>
      <c r="X16" s="15" t="s">
        <v>67</v>
      </c>
      <c r="Y16" s="17">
        <f>IFERROR(IF(R16="Probabilidad",(I16-(+I16*U16)),IF(R16="Impacto",I16,"")),"")</f>
        <v>0.24</v>
      </c>
      <c r="Z16" s="18" t="str">
        <f>IFERROR(IF(Y16="","",IF(Y16&lt;=0.2,"Muy Baja",IF(Y16&lt;=0.4,"Baja",IF(Y16&lt;=0.6,"Media",IF(Y16&lt;=0.8,"Alta","Muy Alta"))))),"")</f>
        <v>Baja</v>
      </c>
      <c r="AA16" s="16">
        <f>+Y16</f>
        <v>0.24</v>
      </c>
      <c r="AB16" s="18" t="str">
        <f>IFERROR(IF(AC16="","",IF(AC16&lt;=0.2,"Leve",IF(AC16&lt;=0.4,"Menor",IF(AC16&lt;=0.6,"Moderado",IF(AC16&lt;=0.8,"Mayor","Catastrófico"))))),"")</f>
        <v>Leve</v>
      </c>
      <c r="AC16" s="16">
        <f>IFERROR(IF(R16="Impacto",(M16-(+M16*U16)),IF(R16="Probabilidad",M16,"")),"")</f>
        <v>0.2</v>
      </c>
      <c r="AD16" s="19" t="str">
        <f>IFERROR(IF(OR(AND(Z16="Muy Baja",AB16="Leve"),AND(Z16="Muy Baja",AB16="Menor"),AND(Z16="Baja",AB16="Leve")),"Bajo",IF(OR(AND(Z16="Muy baja",AB16="Moderado"),AND(Z16="Baja",AB16="Menor"),AND(Z16="Baja",AB16="Moderado"),AND(Z16="Media",AB16="Leve"),AND(Z16="Media",AB16="Menor"),AND(Z16="Media",AB16="Moderado"),AND(Z16="Alta",AB16="Leve"),AND(Z16="Alta",AB16="Menor")),"Moderado",IF(OR(AND(Z16="Muy Baja",AB16="Mayor"),AND(Z16="Baja",AB16="Mayor"),AND(Z16="Media",AB16="Mayor"),AND(Z16="Alta",AB16="Moderado"),AND(Z16="Alta",AB16="Mayor"),AND(Z16="Muy Alta",AB16="Leve"),AND(Z16="Muy Alta",AB16="Menor"),AND(Z16="Muy Alta",AB16="Moderado"),AND(Z16="Muy Alta",AB16="Mayor")),"Alto",IF(OR(AND(Z16="Muy Baja",AB16="Catastrófico"),AND(Z16="Baja",AB16="Catastrófico"),AND(Z16="Media",AB16="Catastrófico"),AND(Z16="Alta",AB16="Catastrófico"),AND(Z16="Muy Alta",AB16="Catastrófico")),"Extremo","")))),"")</f>
        <v>Bajo</v>
      </c>
      <c r="AE16" s="15" t="s">
        <v>149</v>
      </c>
      <c r="AF16" s="447"/>
      <c r="AG16" s="447"/>
      <c r="AH16" s="449"/>
      <c r="AI16" s="449"/>
      <c r="AJ16" s="449"/>
      <c r="AK16" s="435"/>
      <c r="AL16" s="3"/>
    </row>
    <row r="17" spans="1:38" ht="82.8" x14ac:dyDescent="0.3">
      <c r="A17" s="422"/>
      <c r="B17" s="423"/>
      <c r="C17" s="463"/>
      <c r="D17" s="463"/>
      <c r="E17" s="464"/>
      <c r="F17" s="423"/>
      <c r="G17" s="425"/>
      <c r="H17" s="426"/>
      <c r="I17" s="437"/>
      <c r="J17" s="438"/>
      <c r="K17" s="437">
        <f>IF(NOT(ISERROR(MATCH(J17,_xlfn.ANCHORARRAY(E20),0))),#REF!&amp;"Por favor no seleccionar los criterios de impacto",J17)</f>
        <v>0</v>
      </c>
      <c r="L17" s="440"/>
      <c r="M17" s="442"/>
      <c r="N17" s="444"/>
      <c r="O17" s="11">
        <v>2</v>
      </c>
      <c r="P17" s="22" t="s">
        <v>388</v>
      </c>
      <c r="Q17" s="13" t="s">
        <v>389</v>
      </c>
      <c r="R17" s="14" t="str">
        <f t="shared" si="0"/>
        <v>Probabilidad</v>
      </c>
      <c r="S17" s="15" t="s">
        <v>63</v>
      </c>
      <c r="T17" s="15" t="s">
        <v>64</v>
      </c>
      <c r="U17" s="16" t="str">
        <f t="shared" ref="U17" si="1">IF(AND(S17="Preventivo",T17="Automático"),"50%",IF(AND(S17="Preventivo",T17="Manual"),"40%",IF(AND(S17="Detectivo",T17="Automático"),"40%",IF(AND(S17="Detectivo",T17="Manual"),"30%",IF(AND(S17="Correctivo",T17="Automático"),"35%",IF(AND(S17="Correctivo",T17="Manual"),"25%",""))))))</f>
        <v>40%</v>
      </c>
      <c r="V17" s="15" t="s">
        <v>65</v>
      </c>
      <c r="W17" s="15" t="s">
        <v>66</v>
      </c>
      <c r="X17" s="15" t="s">
        <v>67</v>
      </c>
      <c r="Y17" s="17">
        <f>IFERROR(IF(AND(R16="Probabilidad",R17="Probabilidad"),(AA16-(+AA16*U17)),IF(R17="Probabilidad",(I16-(+I16*U17)),IF(R17="Impacto",AA16,""))),"")</f>
        <v>0.14399999999999999</v>
      </c>
      <c r="Z17" s="18" t="str">
        <f t="shared" ref="Z17:Z35" si="2">IFERROR(IF(Y17="","",IF(Y17&lt;=0.2,"Muy Baja",IF(Y17&lt;=0.4,"Baja",IF(Y17&lt;=0.6,"Media",IF(Y17&lt;=0.8,"Alta","Muy Alta"))))),"")</f>
        <v>Muy Baja</v>
      </c>
      <c r="AA17" s="16">
        <f t="shared" ref="AA17" si="3">+Y17</f>
        <v>0.14399999999999999</v>
      </c>
      <c r="AB17" s="18" t="str">
        <f t="shared" ref="AB17:AB35" si="4">IFERROR(IF(AC17="","",IF(AC17&lt;=0.2,"Leve",IF(AC17&lt;=0.4,"Menor",IF(AC17&lt;=0.6,"Moderado",IF(AC17&lt;=0.8,"Mayor","Catastrófico"))))),"")</f>
        <v>Leve</v>
      </c>
      <c r="AC17" s="16">
        <f>IFERROR(IF(AND(R16="Impacto",R17="Impacto"),(AC16-(+AC16*U17)),IF(R17="Impacto",($M$15-(+$M$15*U17)),IF(R17="Probabilidad",AC16,""))),"")</f>
        <v>0.2</v>
      </c>
      <c r="AD17" s="19" t="str">
        <f t="shared" ref="AD17" si="5">IFERROR(IF(OR(AND(Z17="Muy Baja",AB17="Leve"),AND(Z17="Muy Baja",AB17="Menor"),AND(Z17="Baja",AB17="Leve")),"Bajo",IF(OR(AND(Z17="Muy baja",AB17="Moderado"),AND(Z17="Baja",AB17="Menor"),AND(Z17="Baja",AB17="Moderado"),AND(Z17="Media",AB17="Leve"),AND(Z17="Media",AB17="Menor"),AND(Z17="Media",AB17="Moderado"),AND(Z17="Alta",AB17="Leve"),AND(Z17="Alta",AB17="Menor")),"Moderado",IF(OR(AND(Z17="Muy Baja",AB17="Mayor"),AND(Z17="Baja",AB17="Mayor"),AND(Z17="Media",AB17="Mayor"),AND(Z17="Alta",AB17="Moderado"),AND(Z17="Alta",AB17="Mayor"),AND(Z17="Muy Alta",AB17="Leve"),AND(Z17="Muy Alta",AB17="Menor"),AND(Z17="Muy Alta",AB17="Moderado"),AND(Z17="Muy Alta",AB17="Mayor")),"Alto",IF(OR(AND(Z17="Muy Baja",AB17="Catastrófico"),AND(Z17="Baja",AB17="Catastrófico"),AND(Z17="Media",AB17="Catastrófico"),AND(Z17="Alta",AB17="Catastrófico"),AND(Z17="Muy Alta",AB17="Catastrófico")),"Extremo","")))),"")</f>
        <v>Bajo</v>
      </c>
      <c r="AE17" s="15" t="s">
        <v>149</v>
      </c>
      <c r="AF17" s="448"/>
      <c r="AG17" s="448"/>
      <c r="AH17" s="450"/>
      <c r="AI17" s="450"/>
      <c r="AJ17" s="450"/>
      <c r="AK17" s="436"/>
      <c r="AL17" s="2"/>
    </row>
    <row r="18" spans="1:38" ht="96.6" x14ac:dyDescent="0.3">
      <c r="A18" s="422">
        <v>2</v>
      </c>
      <c r="B18" s="423" t="s">
        <v>89</v>
      </c>
      <c r="C18" s="423" t="s">
        <v>390</v>
      </c>
      <c r="D18" s="423" t="s">
        <v>391</v>
      </c>
      <c r="E18" s="603" t="s">
        <v>392</v>
      </c>
      <c r="F18" s="447" t="s">
        <v>154</v>
      </c>
      <c r="G18" s="435">
        <v>12</v>
      </c>
      <c r="H18" s="439" t="str">
        <f>IF(G18&lt;=0,"",IF(G18&lt;=2,"Muy Baja",IF(G18&lt;=24,"Baja",IF(G18&lt;=500,"Media",IF(G18&lt;=5000,"Alta","Muy Alta")))))</f>
        <v>Baja</v>
      </c>
      <c r="I18" s="441">
        <f>IF(H18="","",IF(H18="Muy Baja",0.2,IF(H18="Baja",0.4,IF(H18="Media",0.6,IF(H18="Alta",0.8,IF(H18="Muy Alta",1,))))))</f>
        <v>0.4</v>
      </c>
      <c r="J18" s="593" t="s">
        <v>376</v>
      </c>
      <c r="K18" s="441" t="str">
        <f>IF(NOT(ISERROR(MATCH(J18,'[8]Tabla Impacto'!$B$221:$B$223,0))),'[8]Tabla Impacto'!$F$223&amp;"Por favor no seleccionar los criterios de impacto(Afectación Económica o presupuestal y Pérdida Reputacional)",J18)</f>
        <v xml:space="preserve">     El riesgo afecta la imagen de la entidad internamente, de conocimiento general, nivel interno, de junta dircetiva y accionistas y/o de provedores</v>
      </c>
      <c r="L18" s="439" t="str">
        <f>IF(OR(K18='[8]Tabla Impacto'!$C$11,K18='[8]Tabla Impacto'!$D$11),"Leve",IF(OR(K18='[8]Tabla Impacto'!$C$12,K18='[8]Tabla Impacto'!$D$12),"Menor",IF(OR(K18='[8]Tabla Impacto'!$C$13,K18='[8]Tabla Impacto'!$D$13),"Moderado",IF(OR(K18='[8]Tabla Impacto'!$C$14,K18='[8]Tabla Impacto'!$D$14),"Mayor",IF(OR(K18='[8]Tabla Impacto'!$C$15,K18='[8]Tabla Impacto'!$D$15),"Catastrófico","")))))</f>
        <v>Menor</v>
      </c>
      <c r="M18" s="441">
        <f>IF(L18="","",IF(L18="Leve",0.2,IF(L18="Menor",0.4,IF(L18="Moderado",0.6,IF(L18="Mayor",0.8,IF(L18="Catastrófico",1,))))))</f>
        <v>0.4</v>
      </c>
      <c r="N18" s="443" t="str">
        <f>IF(OR(AND(H18="Muy Baja",L18="Leve"),AND(H18="Muy Baja",L18="Menor"),AND(H18="Baja",L18="Leve")),"Bajo",IF(OR(AND(H18="Muy baja",L18="Moderado"),AND(H18="Baja",L18="Menor"),AND(H18="Baja",L18="Moderado"),AND(H18="Media",L18="Leve"),AND(H18="Media",L18="Menor"),AND(H18="Media",L18="Moderado"),AND(H18="Alta",L18="Leve"),AND(H18="Alta",L18="Menor")),"Moderado",IF(OR(AND(H18="Muy Baja",L18="Mayor"),AND(H18="Baja",L18="Mayor"),AND(H18="Media",L18="Mayor"),AND(H18="Alta",L18="Moderado"),AND(H18="Alta",L18="Mayor"),AND(H18="Muy Alta",L18="Leve"),AND(H18="Muy Alta",L18="Menor"),AND(H18="Muy Alta",L18="Moderado"),AND(H18="Muy Alta",L18="Mayor")),"Alto",IF(OR(AND(H18="Muy Baja",L18="Catastrófico"),AND(H18="Baja",L18="Catastrófico"),AND(H18="Media",L18="Catastrófico"),AND(H18="Alta",L18="Catastrófico"),AND(H18="Muy Alta",L18="Catastrófico")),"Extremo",""))))</f>
        <v>Moderado</v>
      </c>
      <c r="O18" s="11">
        <v>1</v>
      </c>
      <c r="P18" s="140" t="s">
        <v>393</v>
      </c>
      <c r="Q18" s="13" t="s">
        <v>389</v>
      </c>
      <c r="R18" s="14" t="s">
        <v>394</v>
      </c>
      <c r="S18" s="15" t="s">
        <v>219</v>
      </c>
      <c r="T18" s="15" t="s">
        <v>64</v>
      </c>
      <c r="U18" s="16" t="str">
        <f>IF(AND(S18="Preventivo",T18="Automático"),"50%",IF(AND(S18="Preventivo",T18="Manual"),"40%",IF(AND(S18="Detectivo",T18="Automático"),"40%",IF(AND(S18="Detectivo",T18="Manual"),"30%",IF(AND(S18="Correctivo",T18="Automático"),"35%",IF(AND(S18="Correctivo",T18="Manual"),"25%",""))))))</f>
        <v>25%</v>
      </c>
      <c r="V18" s="15" t="s">
        <v>65</v>
      </c>
      <c r="W18" s="15" t="s">
        <v>167</v>
      </c>
      <c r="X18" s="15" t="s">
        <v>67</v>
      </c>
      <c r="Y18" s="17">
        <f>IFERROR(IF(R18="Probabilidad",(I18-(+I18*U18)),IF(R18="Impacto",I18,"")),"")</f>
        <v>0.30000000000000004</v>
      </c>
      <c r="Z18" s="18" t="str">
        <f>IFERROR(IF(Y18="","",IF(Y18&lt;=0.2,"Muy Baja",IF(Y18&lt;=0.4,"Baja",IF(Y18&lt;=0.6,"Media",IF(Y18&lt;=0.8,"Alta","Muy Alta"))))),"")</f>
        <v>Baja</v>
      </c>
      <c r="AA18" s="16">
        <f>+Y18</f>
        <v>0.30000000000000004</v>
      </c>
      <c r="AB18" s="18" t="str">
        <f>IFERROR(IF(AC18="","",IF(AC18&lt;=0.2,"Leve",IF(AC18&lt;=0.4,"Menor",IF(AC18&lt;=0.6,"Moderado",IF(AC18&lt;=0.8,"Mayor","Catastrófico"))))),"")</f>
        <v>Menor</v>
      </c>
      <c r="AC18" s="16">
        <f>IFERROR(IF(R18="Impacto",(M18-(+M18*U18)),IF(R18="Probabilidad",M18,"")),"")</f>
        <v>0.4</v>
      </c>
      <c r="AD18" s="19" t="str">
        <f>IFERROR(IF(OR(AND(Z18="Muy Baja",AB18="Leve"),AND(Z18="Muy Baja",AB18="Menor"),AND(Z18="Baja",AB18="Leve")),"Bajo",IF(OR(AND(Z18="Muy baja",AB18="Moderado"),AND(Z18="Baja",AB18="Menor"),AND(Z18="Baja",AB18="Moderado"),AND(Z18="Media",AB18="Leve"),AND(Z18="Media",AB18="Menor"),AND(Z18="Media",AB18="Moderado"),AND(Z18="Alta",AB18="Leve"),AND(Z18="Alta",AB18="Menor")),"Moderado",IF(OR(AND(Z18="Muy Baja",AB18="Mayor"),AND(Z18="Baja",AB18="Mayor"),AND(Z18="Media",AB18="Mayor"),AND(Z18="Alta",AB18="Moderado"),AND(Z18="Alta",AB18="Mayor"),AND(Z18="Muy Alta",AB18="Leve"),AND(Z18="Muy Alta",AB18="Menor"),AND(Z18="Muy Alta",AB18="Moderado"),AND(Z18="Muy Alta",AB18="Mayor")),"Alto",IF(OR(AND(Z18="Muy Baja",AB18="Catastrófico"),AND(Z18="Baja",AB18="Catastrófico"),AND(Z18="Media",AB18="Catastrófico"),AND(Z18="Alta",AB18="Catastrófico"),AND(Z18="Muy Alta",AB18="Catastrófico")),"Extremo","")))),"")</f>
        <v>Moderado</v>
      </c>
      <c r="AE18" s="15" t="s">
        <v>68</v>
      </c>
      <c r="AF18" s="447"/>
      <c r="AG18" s="447"/>
      <c r="AH18" s="449"/>
      <c r="AI18" s="449"/>
      <c r="AJ18" s="449"/>
      <c r="AK18" s="435"/>
      <c r="AL18" s="2"/>
    </row>
    <row r="19" spans="1:38" x14ac:dyDescent="0.3">
      <c r="A19" s="422"/>
      <c r="B19" s="423"/>
      <c r="C19" s="423"/>
      <c r="D19" s="423"/>
      <c r="E19" s="466"/>
      <c r="F19" s="448"/>
      <c r="G19" s="436"/>
      <c r="H19" s="440"/>
      <c r="I19" s="442"/>
      <c r="J19" s="594"/>
      <c r="K19" s="442"/>
      <c r="L19" s="440"/>
      <c r="M19" s="442"/>
      <c r="N19" s="444"/>
      <c r="O19" s="11">
        <v>2</v>
      </c>
      <c r="P19" s="22"/>
      <c r="Q19" s="13"/>
      <c r="R19" s="14" t="str">
        <f t="shared" si="0"/>
        <v/>
      </c>
      <c r="S19" s="15"/>
      <c r="T19" s="15"/>
      <c r="U19" s="16" t="str">
        <f t="shared" ref="U19" si="6">IF(AND(S19="Preventivo",T19="Automático"),"50%",IF(AND(S19="Preventivo",T19="Manual"),"40%",IF(AND(S19="Detectivo",T19="Automático"),"40%",IF(AND(S19="Detectivo",T19="Manual"),"30%",IF(AND(S19="Correctivo",T19="Automático"),"35%",IF(AND(S19="Correctivo",T19="Manual"),"25%",""))))))</f>
        <v/>
      </c>
      <c r="V19" s="15"/>
      <c r="W19" s="15"/>
      <c r="X19" s="15"/>
      <c r="Y19" s="17" t="str">
        <f>IFERROR(IF(AND(R18="Probabilidad",R19="Probabilidad"),(AA18-(+AA18*U19)),IF(R19="Probabilidad",(I18-(+I18*U19)),IF(R19="Impacto",AA18,""))),"")</f>
        <v/>
      </c>
      <c r="Z19" s="18" t="str">
        <f t="shared" si="2"/>
        <v/>
      </c>
      <c r="AA19" s="16" t="str">
        <f t="shared" ref="AA19:AA29" si="7">+Y19</f>
        <v/>
      </c>
      <c r="AB19" s="18" t="str">
        <f t="shared" si="4"/>
        <v/>
      </c>
      <c r="AC19" s="16" t="str">
        <f>IFERROR(IF(AND(R18="Impacto",R19="Impacto"),(AC16-(+AC16*U19)),IF(R19="Impacto",($M$17-(+$M$17*U19)),IF(R19="Probabilidad",AC16,""))),"")</f>
        <v/>
      </c>
      <c r="AD19" s="19" t="str">
        <f t="shared" ref="AD19" si="8">IFERROR(IF(OR(AND(Z19="Muy Baja",AB19="Leve"),AND(Z19="Muy Baja",AB19="Menor"),AND(Z19="Baja",AB19="Leve")),"Bajo",IF(OR(AND(Z19="Muy baja",AB19="Moderado"),AND(Z19="Baja",AB19="Menor"),AND(Z19="Baja",AB19="Moderado"),AND(Z19="Media",AB19="Leve"),AND(Z19="Media",AB19="Menor"),AND(Z19="Media",AB19="Moderado"),AND(Z19="Alta",AB19="Leve"),AND(Z19="Alta",AB19="Menor")),"Moderado",IF(OR(AND(Z19="Muy Baja",AB19="Mayor"),AND(Z19="Baja",AB19="Mayor"),AND(Z19="Media",AB19="Mayor"),AND(Z19="Alta",AB19="Moderado"),AND(Z19="Alta",AB19="Mayor"),AND(Z19="Muy Alta",AB19="Leve"),AND(Z19="Muy Alta",AB19="Menor"),AND(Z19="Muy Alta",AB19="Moderado"),AND(Z19="Muy Alta",AB19="Mayor")),"Alto",IF(OR(AND(Z19="Muy Baja",AB19="Catastrófico"),AND(Z19="Baja",AB19="Catastrófico"),AND(Z19="Media",AB19="Catastrófico"),AND(Z19="Alta",AB19="Catastrófico"),AND(Z19="Muy Alta",AB19="Catastrófico")),"Extremo","")))),"")</f>
        <v/>
      </c>
      <c r="AE19" s="15"/>
      <c r="AF19" s="448"/>
      <c r="AG19" s="448"/>
      <c r="AH19" s="450"/>
      <c r="AI19" s="450"/>
      <c r="AJ19" s="450"/>
      <c r="AK19" s="436"/>
      <c r="AL19" s="2"/>
    </row>
    <row r="20" spans="1:38" ht="96.6" x14ac:dyDescent="0.3">
      <c r="A20" s="422">
        <v>3</v>
      </c>
      <c r="B20" s="423" t="s">
        <v>89</v>
      </c>
      <c r="C20" s="447" t="s">
        <v>395</v>
      </c>
      <c r="D20" s="447" t="s">
        <v>396</v>
      </c>
      <c r="E20" s="464" t="s">
        <v>397</v>
      </c>
      <c r="F20" s="423" t="s">
        <v>234</v>
      </c>
      <c r="G20" s="425">
        <v>12</v>
      </c>
      <c r="H20" s="426" t="str">
        <f>IF(G20&lt;=0,"",IF(G20&lt;=2,"Muy Baja",IF(G20&lt;=24,"Baja",IF(G20&lt;=500,"Media",IF(G20&lt;=5000,"Alta","Muy Alta")))))</f>
        <v>Baja</v>
      </c>
      <c r="I20" s="437">
        <f>IF(H20="","",IF(H20="Muy Baja",0.2,IF(H20="Baja",0.4,IF(H20="Media",0.6,IF(H20="Alta",0.8,IF(H20="Muy Alta",1,))))))</f>
        <v>0.4</v>
      </c>
      <c r="J20" s="438" t="s">
        <v>142</v>
      </c>
      <c r="K20" s="437" t="str">
        <f>IF(NOT(ISERROR(MATCH(J20,'[8]Tabla Impacto'!$B$221:$B$223,0))),'[8]Tabla Impacto'!$F$223&amp;"Por favor no seleccionar los criterios de impacto(Afectación Económica o presupuestal y Pérdida Reputacional)",J20)</f>
        <v xml:space="preserve">     El riesgo afecta la imagen de la entidad con algunos usuarios de relevancia frente al logro de los objetivos</v>
      </c>
      <c r="L20" s="426" t="str">
        <f>IF(OR(K20='[8]Tabla Impacto'!$C$11,K20='[8]Tabla Impacto'!$D$11),"Leve",IF(OR(K20='[8]Tabla Impacto'!$C$12,K20='[8]Tabla Impacto'!$D$12),"Menor",IF(OR(K20='[8]Tabla Impacto'!$C$13,K20='[8]Tabla Impacto'!$D$13),"Moderado",IF(OR(K20='[8]Tabla Impacto'!$C$14,K20='[8]Tabla Impacto'!$D$14),"Mayor",IF(OR(K20='[8]Tabla Impacto'!$C$15,K20='[8]Tabla Impacto'!$D$15),"Catastrófico","")))))</f>
        <v>Moderado</v>
      </c>
      <c r="M20" s="437">
        <f>IF(L20="","",IF(L20="Leve",0.2,IF(L20="Menor",0.4,IF(L20="Moderado",0.6,IF(L20="Mayor",0.8,IF(L20="Catastrófico",1,))))))</f>
        <v>0.6</v>
      </c>
      <c r="N20" s="455" t="str">
        <f>IF(OR(AND(H20="Muy Baja",L20="Leve"),AND(H20="Muy Baja",L20="Menor"),AND(H20="Baja",L20="Leve")),"Bajo",IF(OR(AND(H20="Muy baja",L20="Moderado"),AND(H20="Baja",L20="Menor"),AND(H20="Baja",L20="Moderado"),AND(H20="Media",L20="Leve"),AND(H20="Media",L20="Menor"),AND(H20="Media",L20="Moderado"),AND(H20="Alta",L20="Leve"),AND(H20="Alta",L20="Menor")),"Moderado",IF(OR(AND(H20="Muy Baja",L20="Mayor"),AND(H20="Baja",L20="Mayor"),AND(H20="Media",L20="Mayor"),AND(H20="Alta",L20="Moderado"),AND(H20="Alta",L20="Mayor"),AND(H20="Muy Alta",L20="Leve"),AND(H20="Muy Alta",L20="Menor"),AND(H20="Muy Alta",L20="Moderado"),AND(H20="Muy Alta",L20="Mayor")),"Alto",IF(OR(AND(H20="Muy Baja",L20="Catastrófico"),AND(H20="Baja",L20="Catastrófico"),AND(H20="Media",L20="Catastrófico"),AND(H20="Alta",L20="Catastrófico"),AND(H20="Muy Alta",L20="Catastrófico")),"Extremo",""))))</f>
        <v>Moderado</v>
      </c>
      <c r="O20" s="11">
        <v>1</v>
      </c>
      <c r="P20" s="27" t="s">
        <v>398</v>
      </c>
      <c r="Q20" s="126" t="s">
        <v>399</v>
      </c>
      <c r="R20" s="14" t="s">
        <v>146</v>
      </c>
      <c r="S20" s="15" t="s">
        <v>63</v>
      </c>
      <c r="T20" s="15" t="s">
        <v>64</v>
      </c>
      <c r="U20" s="16" t="str">
        <f>IF(AND(S20="Preventivo",T20="Automático"),"50%",IF(AND(S20="Preventivo",T20="Manual"),"40%",IF(AND(S20="Detectivo",T20="Automático"),"40%",IF(AND(S20="Detectivo",T20="Manual"),"30%",IF(AND(S20="Correctivo",T20="Automático"),"35%",IF(AND(S20="Correctivo",T20="Manual"),"25%",""))))))</f>
        <v>40%</v>
      </c>
      <c r="V20" s="15" t="s">
        <v>65</v>
      </c>
      <c r="W20" s="15" t="s">
        <v>66</v>
      </c>
      <c r="X20" s="15" t="s">
        <v>67</v>
      </c>
      <c r="Y20" s="17">
        <f>IFERROR(IF(R20="Probabilidad",(I20-(+I20*U20)),IF(R20="Impacto",I20,"")),"")</f>
        <v>0.24</v>
      </c>
      <c r="Z20" s="18" t="str">
        <f>IFERROR(IF(Y20="","",IF(Y20&lt;=0.2,"Muy Baja",IF(Y20&lt;=0.4,"Baja",IF(Y20&lt;=0.6,"Media",IF(Y20&lt;=0.8,"Alta","Muy Alta"))))),"")</f>
        <v>Baja</v>
      </c>
      <c r="AA20" s="16">
        <f t="shared" si="7"/>
        <v>0.24</v>
      </c>
      <c r="AB20" s="18" t="str">
        <f>IFERROR(IF(AC20="","",IF(AC20&lt;=0.2,"Leve",IF(AC20&lt;=0.4,"Menor",IF(AC20&lt;=0.6,"Moderado",IF(AC20&lt;=0.8,"Mayor","Catastrófico"))))),"")</f>
        <v>Moderado</v>
      </c>
      <c r="AC20" s="16">
        <f>IFERROR(IF(R20="Impacto",(M20-(+M20*U20)),IF(R20="Probabilidad",M20,"")),"")</f>
        <v>0.6</v>
      </c>
      <c r="AD20" s="19" t="str">
        <f>IFERROR(IF(OR(AND(Z20="Muy Baja",AB20="Leve"),AND(Z20="Muy Baja",AB20="Menor"),AND(Z20="Baja",AB20="Leve")),"Bajo",IF(OR(AND(Z20="Muy baja",AB20="Moderado"),AND(Z20="Baja",AB20="Menor"),AND(Z20="Baja",AB20="Moderado"),AND(Z20="Media",AB20="Leve"),AND(Z20="Media",AB20="Menor"),AND(Z20="Media",AB20="Moderado"),AND(Z20="Alta",AB20="Leve"),AND(Z20="Alta",AB20="Menor")),"Moderado",IF(OR(AND(Z20="Muy Baja",AB20="Mayor"),AND(Z20="Baja",AB20="Mayor"),AND(Z20="Media",AB20="Mayor"),AND(Z20="Alta",AB20="Moderado"),AND(Z20="Alta",AB20="Mayor"),AND(Z20="Muy Alta",AB20="Leve"),AND(Z20="Muy Alta",AB20="Menor"),AND(Z20="Muy Alta",AB20="Moderado"),AND(Z20="Muy Alta",AB20="Mayor")),"Alto",IF(OR(AND(Z20="Muy Baja",AB20="Catastrófico"),AND(Z20="Baja",AB20="Catastrófico"),AND(Z20="Media",AB20="Catastrófico"),AND(Z20="Alta",AB20="Catastrófico"),AND(Z20="Muy Alta",AB20="Catastrófico")),"Extremo","")))),"")</f>
        <v>Moderado</v>
      </c>
      <c r="AE20" s="15" t="s">
        <v>160</v>
      </c>
      <c r="AF20" s="33"/>
      <c r="AG20" s="34"/>
      <c r="AH20" s="35"/>
      <c r="AI20" s="35"/>
      <c r="AJ20" s="33"/>
      <c r="AK20" s="34"/>
      <c r="AL20" s="2"/>
    </row>
    <row r="21" spans="1:38" x14ac:dyDescent="0.3">
      <c r="A21" s="422"/>
      <c r="B21" s="423"/>
      <c r="C21" s="448"/>
      <c r="D21" s="448"/>
      <c r="E21" s="464"/>
      <c r="F21" s="423"/>
      <c r="G21" s="425"/>
      <c r="H21" s="426"/>
      <c r="I21" s="437"/>
      <c r="J21" s="438"/>
      <c r="K21" s="437">
        <f>IF(NOT(ISERROR(MATCH(J21,_xlfn.ANCHORARRAY(E24),0))),#REF!&amp;"Por favor no seleccionar los criterios de impacto",J21)</f>
        <v>0</v>
      </c>
      <c r="L21" s="426"/>
      <c r="M21" s="437"/>
      <c r="N21" s="455"/>
      <c r="O21" s="11">
        <v>2</v>
      </c>
      <c r="P21" s="22"/>
      <c r="Q21" s="27"/>
      <c r="R21" s="14" t="str">
        <f t="shared" si="0"/>
        <v/>
      </c>
      <c r="S21" s="15"/>
      <c r="T21" s="15"/>
      <c r="U21" s="16" t="str">
        <f t="shared" ref="U21" si="9">IF(AND(S21="Preventivo",T21="Automático"),"50%",IF(AND(S21="Preventivo",T21="Manual"),"40%",IF(AND(S21="Detectivo",T21="Automático"),"40%",IF(AND(S21="Detectivo",T21="Manual"),"30%",IF(AND(S21="Correctivo",T21="Automático"),"35%",IF(AND(S21="Correctivo",T21="Manual"),"25%",""))))))</f>
        <v/>
      </c>
      <c r="V21" s="15"/>
      <c r="W21" s="15"/>
      <c r="X21" s="15"/>
      <c r="Y21" s="25" t="str">
        <f>IFERROR(IF(AND(R20="Probabilidad",R21="Probabilidad"),(AA20-(+AA20*U21)),IF(R21="Probabilidad",(I20-(+I20*U21)),IF(R21="Impacto",AA20,""))),"")</f>
        <v/>
      </c>
      <c r="Z21" s="18" t="str">
        <f t="shared" si="2"/>
        <v/>
      </c>
      <c r="AA21" s="16" t="str">
        <f t="shared" si="7"/>
        <v/>
      </c>
      <c r="AB21" s="18" t="str">
        <f t="shared" si="4"/>
        <v/>
      </c>
      <c r="AC21" s="16" t="str">
        <f>IFERROR(IF(AND(R20="Impacto",R21="Impacto"),(AC18-(+AC18*U21)),IF(R21="Impacto",($M$19-(+$M$19*U21)),IF(R21="Probabilidad",AC18,""))),"")</f>
        <v/>
      </c>
      <c r="AD21" s="19" t="str">
        <f t="shared" ref="AD21" si="10">IFERROR(IF(OR(AND(Z21="Muy Baja",AB21="Leve"),AND(Z21="Muy Baja",AB21="Menor"),AND(Z21="Baja",AB21="Leve")),"Bajo",IF(OR(AND(Z21="Muy baja",AB21="Moderado"),AND(Z21="Baja",AB21="Menor"),AND(Z21="Baja",AB21="Moderado"),AND(Z21="Media",AB21="Leve"),AND(Z21="Media",AB21="Menor"),AND(Z21="Media",AB21="Moderado"),AND(Z21="Alta",AB21="Leve"),AND(Z21="Alta",AB21="Menor")),"Moderado",IF(OR(AND(Z21="Muy Baja",AB21="Mayor"),AND(Z21="Baja",AB21="Mayor"),AND(Z21="Media",AB21="Mayor"),AND(Z21="Alta",AB21="Moderado"),AND(Z21="Alta",AB21="Mayor"),AND(Z21="Muy Alta",AB21="Leve"),AND(Z21="Muy Alta",AB21="Menor"),AND(Z21="Muy Alta",AB21="Moderado"),AND(Z21="Muy Alta",AB21="Mayor")),"Alto",IF(OR(AND(Z21="Muy Baja",AB21="Catastrófico"),AND(Z21="Baja",AB21="Catastrófico"),AND(Z21="Media",AB21="Catastrófico"),AND(Z21="Alta",AB21="Catastrófico"),AND(Z21="Muy Alta",AB21="Catastrófico")),"Extremo","")))),"")</f>
        <v/>
      </c>
      <c r="AE21" s="15"/>
      <c r="AF21" s="33"/>
      <c r="AG21" s="34"/>
      <c r="AH21" s="35"/>
      <c r="AI21" s="35"/>
      <c r="AJ21" s="33"/>
      <c r="AK21" s="34"/>
      <c r="AL21" s="2"/>
    </row>
    <row r="22" spans="1:38" ht="110.4" x14ac:dyDescent="0.3">
      <c r="A22" s="422">
        <v>4</v>
      </c>
      <c r="B22" s="423" t="s">
        <v>55</v>
      </c>
      <c r="C22" s="602" t="s">
        <v>400</v>
      </c>
      <c r="D22" s="423" t="s">
        <v>401</v>
      </c>
      <c r="E22" s="464" t="s">
        <v>402</v>
      </c>
      <c r="F22" s="423" t="s">
        <v>131</v>
      </c>
      <c r="G22" s="425">
        <v>12</v>
      </c>
      <c r="H22" s="440" t="str">
        <f>IF(G22&lt;=0,"",IF(G22&lt;=2,"Muy Baja",IF(G22&lt;=24,"Baja",IF(G22&lt;=500,"Media",IF(G22&lt;=5000,"Alta","Muy Alta")))))</f>
        <v>Baja</v>
      </c>
      <c r="I22" s="442">
        <f>IF(H22="","",IF(H22="Muy Baja",0.2,IF(H22="Baja",0.4,IF(H22="Media",0.6,IF(H22="Alta",0.8,IF(H22="Muy Alta",1,))))))</f>
        <v>0.4</v>
      </c>
      <c r="J22" s="438" t="s">
        <v>142</v>
      </c>
      <c r="K22" s="442" t="str">
        <f>IF(NOT(ISERROR(MATCH(J22,'[8]Tabla Impacto'!$B$221:$B$223,0))),'[8]Tabla Impacto'!$F$223&amp;"Por favor no seleccionar los criterios de impacto(Afectación Económica o presupuestal y Pérdida Reputacional)",J22)</f>
        <v xml:space="preserve">     El riesgo afecta la imagen de la entidad con algunos usuarios de relevancia frente al logro de los objetivos</v>
      </c>
      <c r="L22" s="440" t="str">
        <f>IF(OR(K22='[8]Tabla Impacto'!$C$11,K22='[8]Tabla Impacto'!$D$11),"Leve",IF(OR(K22='[8]Tabla Impacto'!$C$12,K22='[8]Tabla Impacto'!$D$12),"Menor",IF(OR(K22='[8]Tabla Impacto'!$C$13,K22='[8]Tabla Impacto'!$D$13),"Moderado",IF(OR(K22='[8]Tabla Impacto'!$C$14,K22='[8]Tabla Impacto'!$D$14),"Mayor",IF(OR(K22='[8]Tabla Impacto'!$C$15,K22='[8]Tabla Impacto'!$D$15),"Catastrófico","")))))</f>
        <v>Moderado</v>
      </c>
      <c r="M22" s="442">
        <f>IF(L22="","",IF(L22="Leve",0.2,IF(L22="Menor",0.4,IF(L22="Moderado",0.6,IF(L22="Mayor",0.8,IF(L22="Catastrófico",1,))))))</f>
        <v>0.6</v>
      </c>
      <c r="N22" s="444"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Moderado</v>
      </c>
      <c r="O22" s="26">
        <v>1</v>
      </c>
      <c r="P22" s="22" t="s">
        <v>403</v>
      </c>
      <c r="Q22" s="13" t="s">
        <v>404</v>
      </c>
      <c r="R22" s="14" t="s">
        <v>146</v>
      </c>
      <c r="S22" s="15" t="s">
        <v>206</v>
      </c>
      <c r="T22" s="15" t="s">
        <v>64</v>
      </c>
      <c r="U22" s="16" t="str">
        <f>IF(AND(S22="Preventivo",T22="Automático"),"50%",IF(AND(S22="Preventivo",T22="Manual"),"40%",IF(AND(S22="Detectivo",T22="Automático"),"40%",IF(AND(S22="Detectivo",T22="Manual"),"30%",IF(AND(S22="Correctivo",T22="Automático"),"35%",IF(AND(S22="Correctivo",T22="Manual"),"25%",""))))))</f>
        <v>30%</v>
      </c>
      <c r="V22" s="15" t="s">
        <v>65</v>
      </c>
      <c r="W22" s="15" t="s">
        <v>66</v>
      </c>
      <c r="X22" s="15" t="s">
        <v>67</v>
      </c>
      <c r="Y22" s="17">
        <f>IFERROR(IF(R22="Probabilidad",(I22-(+I22*U22)),IF(R22="Impacto",I22,"")),"")</f>
        <v>0.28000000000000003</v>
      </c>
      <c r="Z22" s="18" t="str">
        <f>IFERROR(IF(Y22="","",IF(Y22&lt;=0.2,"Muy Baja",IF(Y22&lt;=0.4,"Baja",IF(Y22&lt;=0.6,"Media",IF(Y22&lt;=0.8,"Alta","Muy Alta"))))),"")</f>
        <v>Baja</v>
      </c>
      <c r="AA22" s="16">
        <f t="shared" si="7"/>
        <v>0.28000000000000003</v>
      </c>
      <c r="AB22" s="18" t="str">
        <f>IFERROR(IF(AC22="","",IF(AC22&lt;=0.2,"Leve",IF(AC22&lt;=0.4,"Menor",IF(AC22&lt;=0.6,"Moderado",IF(AC22&lt;=0.8,"Mayor","Catastrófico"))))),"")</f>
        <v>Moderado</v>
      </c>
      <c r="AC22" s="16">
        <f>IFERROR(IF(R22="Impacto",(M22-(+M22*U22)),IF(R22="Probabilidad",M22,"")),"")</f>
        <v>0.6</v>
      </c>
      <c r="AD22" s="19" t="str">
        <f>IFERROR(IF(OR(AND(Z22="Muy Baja",AB22="Leve"),AND(Z22="Muy Baja",AB22="Menor"),AND(Z22="Baja",AB22="Leve")),"Bajo",IF(OR(AND(Z22="Muy baja",AB22="Moderado"),AND(Z22="Baja",AB22="Menor"),AND(Z22="Baja",AB22="Moderado"),AND(Z22="Media",AB22="Leve"),AND(Z22="Media",AB22="Menor"),AND(Z22="Media",AB22="Moderado"),AND(Z22="Alta",AB22="Leve"),AND(Z22="Alta",AB22="Menor")),"Moderado",IF(OR(AND(Z22="Muy Baja",AB22="Mayor"),AND(Z22="Baja",AB22="Mayor"),AND(Z22="Media",AB22="Mayor"),AND(Z22="Alta",AB22="Moderado"),AND(Z22="Alta",AB22="Mayor"),AND(Z22="Muy Alta",AB22="Leve"),AND(Z22="Muy Alta",AB22="Menor"),AND(Z22="Muy Alta",AB22="Moderado"),AND(Z22="Muy Alta",AB22="Mayor")),"Alto",IF(OR(AND(Z22="Muy Baja",AB22="Catastrófico"),AND(Z22="Baja",AB22="Catastrófico"),AND(Z22="Media",AB22="Catastrófico"),AND(Z22="Alta",AB22="Catastrófico"),AND(Z22="Muy Alta",AB22="Catastrófico")),"Extremo","")))),"")</f>
        <v>Moderado</v>
      </c>
      <c r="AE22" s="15" t="s">
        <v>149</v>
      </c>
      <c r="AF22" s="447"/>
      <c r="AG22" s="447"/>
      <c r="AH22" s="449"/>
      <c r="AI22" s="449"/>
      <c r="AJ22" s="449"/>
      <c r="AK22" s="435"/>
      <c r="AL22" s="2"/>
    </row>
    <row r="23" spans="1:38" x14ac:dyDescent="0.3">
      <c r="A23" s="422"/>
      <c r="B23" s="423"/>
      <c r="C23" s="602"/>
      <c r="D23" s="423"/>
      <c r="E23" s="464"/>
      <c r="F23" s="423"/>
      <c r="G23" s="425"/>
      <c r="H23" s="426"/>
      <c r="I23" s="437"/>
      <c r="J23" s="438"/>
      <c r="K23" s="437">
        <f>IF(NOT(ISERROR(MATCH(J23,_xlfn.ANCHORARRAY(E26),0))),#REF!&amp;"Por favor no seleccionar los criterios de impacto",J23)</f>
        <v>0</v>
      </c>
      <c r="L23" s="426"/>
      <c r="M23" s="437"/>
      <c r="N23" s="455"/>
      <c r="O23" s="11">
        <v>2</v>
      </c>
      <c r="P23" s="22"/>
      <c r="Q23" s="27"/>
      <c r="R23" s="96" t="str">
        <f t="shared" si="0"/>
        <v/>
      </c>
      <c r="S23" s="15"/>
      <c r="T23" s="15"/>
      <c r="U23" s="16" t="str">
        <f t="shared" ref="U23" si="11">IF(AND(S23="Preventivo",T23="Automático"),"50%",IF(AND(S23="Preventivo",T23="Manual"),"40%",IF(AND(S23="Detectivo",T23="Automático"),"40%",IF(AND(S23="Detectivo",T23="Manual"),"30%",IF(AND(S23="Correctivo",T23="Automático"),"35%",IF(AND(S23="Correctivo",T23="Manual"),"25%",""))))))</f>
        <v/>
      </c>
      <c r="V23" s="15"/>
      <c r="W23" s="15"/>
      <c r="X23" s="15"/>
      <c r="Y23" s="17" t="str">
        <f>IFERROR(IF(AND(R22="Probabilidad",R23="Probabilidad"),(AA22-(+AA22*U23)),IF(R23="Probabilidad",(I22-(+I22*U23)),IF(R23="Impacto",AA22,""))),"")</f>
        <v/>
      </c>
      <c r="Z23" s="18" t="str">
        <f t="shared" si="2"/>
        <v/>
      </c>
      <c r="AA23" s="16" t="str">
        <f t="shared" si="7"/>
        <v/>
      </c>
      <c r="AB23" s="18" t="str">
        <f t="shared" si="4"/>
        <v/>
      </c>
      <c r="AC23" s="16" t="str">
        <f>IFERROR(IF(AND(R22="Impacto",R23="Impacto"),(AC20-(+AC20*U23)),IF(R23="Impacto",($M$21-(+$M$21*U23)),IF(R23="Probabilidad",AC20,""))),"")</f>
        <v/>
      </c>
      <c r="AD23" s="19" t="str">
        <f t="shared" ref="AD23" si="12">IFERROR(IF(OR(AND(Z23="Muy Baja",AB23="Leve"),AND(Z23="Muy Baja",AB23="Menor"),AND(Z23="Baja",AB23="Leve")),"Bajo",IF(OR(AND(Z23="Muy baja",AB23="Moderado"),AND(Z23="Baja",AB23="Menor"),AND(Z23="Baja",AB23="Moderado"),AND(Z23="Media",AB23="Leve"),AND(Z23="Media",AB23="Menor"),AND(Z23="Media",AB23="Moderado"),AND(Z23="Alta",AB23="Leve"),AND(Z23="Alta",AB23="Menor")),"Moderado",IF(OR(AND(Z23="Muy Baja",AB23="Mayor"),AND(Z23="Baja",AB23="Mayor"),AND(Z23="Media",AB23="Mayor"),AND(Z23="Alta",AB23="Moderado"),AND(Z23="Alta",AB23="Mayor"),AND(Z23="Muy Alta",AB23="Leve"),AND(Z23="Muy Alta",AB23="Menor"),AND(Z23="Muy Alta",AB23="Moderado"),AND(Z23="Muy Alta",AB23="Mayor")),"Alto",IF(OR(AND(Z23="Muy Baja",AB23="Catastrófico"),AND(Z23="Baja",AB23="Catastrófico"),AND(Z23="Media",AB23="Catastrófico"),AND(Z23="Alta",AB23="Catastrófico"),AND(Z23="Muy Alta",AB23="Catastrófico")),"Extremo","")))),"")</f>
        <v/>
      </c>
      <c r="AE23" s="15"/>
      <c r="AF23" s="448"/>
      <c r="AG23" s="448"/>
      <c r="AH23" s="450"/>
      <c r="AI23" s="450"/>
      <c r="AJ23" s="450"/>
      <c r="AK23" s="436"/>
      <c r="AL23" s="2"/>
    </row>
    <row r="24" spans="1:38" ht="67.8" x14ac:dyDescent="0.3">
      <c r="A24" s="422">
        <v>5</v>
      </c>
      <c r="B24" s="423" t="s">
        <v>89</v>
      </c>
      <c r="C24" s="601" t="s">
        <v>405</v>
      </c>
      <c r="D24" s="601" t="s">
        <v>406</v>
      </c>
      <c r="E24" s="464" t="s">
        <v>407</v>
      </c>
      <c r="F24" s="423" t="s">
        <v>131</v>
      </c>
      <c r="G24" s="425">
        <v>12</v>
      </c>
      <c r="H24" s="426" t="str">
        <f>IF(G24&lt;=0,"",IF(G24&lt;=2,"Muy Baja",IF(G24&lt;=24,"Baja",IF(G24&lt;=500,"Media",IF(G24&lt;=5000,"Alta","Muy Alta")))))</f>
        <v>Baja</v>
      </c>
      <c r="I24" s="437">
        <f>IF(H24="","",IF(H24="Muy Baja",0.2,IF(H24="Baja",0.4,IF(H24="Media",0.6,IF(H24="Alta",0.8,IF(H24="Muy Alta",1,))))))</f>
        <v>0.4</v>
      </c>
      <c r="J24" s="438" t="s">
        <v>142</v>
      </c>
      <c r="K24" s="442" t="str">
        <f>IF(NOT(ISERROR(MATCH(J24,'[8]Tabla Impacto'!$B$221:$B$223,0))),'[8]Tabla Impacto'!$F$223&amp;"Por favor no seleccionar los criterios de impacto(Afectación Económica o presupuestal y Pérdida Reputacional)",J24)</f>
        <v xml:space="preserve">     El riesgo afecta la imagen de la entidad con algunos usuarios de relevancia frente al logro de los objetivos</v>
      </c>
      <c r="L24" s="440" t="str">
        <f>IF(OR(K24='[8]Tabla Impacto'!$C$11,K24='[8]Tabla Impacto'!$D$11),"Leve",IF(OR(K24='[8]Tabla Impacto'!$C$12,K24='[8]Tabla Impacto'!$D$12),"Menor",IF(OR(K24='[8]Tabla Impacto'!$C$13,K24='[8]Tabla Impacto'!$D$13),"Moderado",IF(OR(K24='[8]Tabla Impacto'!$C$14,K24='[8]Tabla Impacto'!$D$14),"Mayor",IF(OR(K24='[8]Tabla Impacto'!$C$15,K24='[8]Tabla Impacto'!$D$15),"Catastrófico","")))))</f>
        <v>Moderado</v>
      </c>
      <c r="M24" s="442">
        <f>IF(L24="","",IF(L24="Leve",0.2,IF(L24="Menor",0.4,IF(L24="Moderado",0.6,IF(L24="Mayor",0.8,IF(L24="Catastrófico",1,))))))</f>
        <v>0.6</v>
      </c>
      <c r="N24" s="443" t="str">
        <f>IF(OR(AND(H24="Muy Baja",L24="Leve"),AND(H24="Muy Baja",L24="Menor"),AND(H24="Baja",L24="Leve")),"Bajo",IF(OR(AND(H24="Muy baja",L24="Moderado"),AND(H24="Baja",L24="Menor"),AND(H24="Baja",L24="Moderado"),AND(H24="Media",L24="Leve"),AND(H24="Media",L24="Menor"),AND(H24="Media",L24="Moderado"),AND(H24="Alta",L24="Leve"),AND(H24="Alta",L24="Menor")),"Moderado",IF(OR(AND(H24="Muy Baja",L24="Mayor"),AND(H24="Baja",L24="Mayor"),AND(H24="Media",L24="Mayor"),AND(H24="Alta",L24="Moderado"),AND(H24="Alta",L24="Mayor"),AND(H24="Muy Alta",L24="Leve"),AND(H24="Muy Alta",L24="Menor"),AND(H24="Muy Alta",L24="Moderado"),AND(H24="Muy Alta",L24="Mayor")),"Alto",IF(OR(AND(H24="Muy Baja",L24="Catastrófico"),AND(H24="Baja",L24="Catastrófico"),AND(H24="Media",L24="Catastrófico"),AND(H24="Alta",L24="Catastrófico"),AND(H24="Muy Alta",L24="Catastrófico")),"Extremo",""))))</f>
        <v>Moderado</v>
      </c>
      <c r="O24" s="11">
        <v>1</v>
      </c>
      <c r="P24" s="22" t="s">
        <v>408</v>
      </c>
      <c r="Q24" s="13" t="s">
        <v>409</v>
      </c>
      <c r="R24" s="14" t="s">
        <v>146</v>
      </c>
      <c r="S24" s="15" t="s">
        <v>63</v>
      </c>
      <c r="T24" s="15" t="s">
        <v>64</v>
      </c>
      <c r="U24" s="16" t="str">
        <f>IF(AND(S24="Preventivo",T24="Automático"),"50%",IF(AND(S24="Preventivo",T24="Manual"),"40%",IF(AND(S24="Detectivo",T24="Automático"),"40%",IF(AND(S24="Detectivo",T24="Manual"),"30%",IF(AND(S24="Correctivo",T24="Automático"),"35%",IF(AND(S24="Correctivo",T24="Manual"),"25%",""))))))</f>
        <v>40%</v>
      </c>
      <c r="V24" s="15" t="s">
        <v>65</v>
      </c>
      <c r="W24" s="15" t="s">
        <v>66</v>
      </c>
      <c r="X24" s="15" t="s">
        <v>67</v>
      </c>
      <c r="Y24" s="17">
        <f>IFERROR(IF(R24="Probabilidad",(I24-(+I24*U24)),IF(R24="Impacto",I24,"")),"")</f>
        <v>0.24</v>
      </c>
      <c r="Z24" s="18" t="str">
        <f>IFERROR(IF(Y24="","",IF(Y24&lt;=0.2,"Muy Baja",IF(Y24&lt;=0.4,"Baja",IF(Y24&lt;=0.6,"Media",IF(Y24&lt;=0.8,"Alta","Muy Alta"))))),"")</f>
        <v>Baja</v>
      </c>
      <c r="AA24" s="16">
        <f t="shared" si="7"/>
        <v>0.24</v>
      </c>
      <c r="AB24" s="18" t="str">
        <f>IFERROR(IF(AC24="","",IF(AC24&lt;=0.2,"Leve",IF(AC24&lt;=0.4,"Menor",IF(AC24&lt;=0.6,"Moderado",IF(AC24&lt;=0.8,"Mayor","Catastrófico"))))),"")</f>
        <v>Moderado</v>
      </c>
      <c r="AC24" s="16">
        <f>IFERROR(IF(R24="Impacto",(M24-(+M24*U24)),IF(R24="Probabilidad",M24,"")),"")</f>
        <v>0.6</v>
      </c>
      <c r="AD24" s="19" t="str">
        <f>IFERROR(IF(OR(AND(Z24="Muy Baja",AB24="Leve"),AND(Z24="Muy Baja",AB24="Menor"),AND(Z24="Baja",AB24="Leve")),"Bajo",IF(OR(AND(Z24="Muy baja",AB24="Moderado"),AND(Z24="Baja",AB24="Menor"),AND(Z24="Baja",AB24="Moderado"),AND(Z24="Media",AB24="Leve"),AND(Z24="Media",AB24="Menor"),AND(Z24="Media",AB24="Moderado"),AND(Z24="Alta",AB24="Leve"),AND(Z24="Alta",AB24="Menor")),"Moderado",IF(OR(AND(Z24="Muy Baja",AB24="Mayor"),AND(Z24="Baja",AB24="Mayor"),AND(Z24="Media",AB24="Mayor"),AND(Z24="Alta",AB24="Moderado"),AND(Z24="Alta",AB24="Mayor"),AND(Z24="Muy Alta",AB24="Leve"),AND(Z24="Muy Alta",AB24="Menor"),AND(Z24="Muy Alta",AB24="Moderado"),AND(Z24="Muy Alta",AB24="Mayor")),"Alto",IF(OR(AND(Z24="Muy Baja",AB24="Catastrófico"),AND(Z24="Baja",AB24="Catastrófico"),AND(Z24="Media",AB24="Catastrófico"),AND(Z24="Alta",AB24="Catastrófico"),AND(Z24="Muy Alta",AB24="Catastrófico")),"Extremo","")))),"")</f>
        <v>Moderado</v>
      </c>
      <c r="AE24" s="15" t="s">
        <v>149</v>
      </c>
      <c r="AF24" s="33"/>
      <c r="AG24" s="34"/>
      <c r="AH24" s="35"/>
      <c r="AI24" s="35"/>
      <c r="AJ24" s="33"/>
      <c r="AK24" s="34"/>
      <c r="AL24" s="2"/>
    </row>
    <row r="25" spans="1:38" x14ac:dyDescent="0.3">
      <c r="A25" s="422"/>
      <c r="B25" s="423"/>
      <c r="C25" s="465"/>
      <c r="D25" s="465"/>
      <c r="E25" s="464"/>
      <c r="F25" s="423"/>
      <c r="G25" s="425"/>
      <c r="H25" s="426"/>
      <c r="I25" s="437"/>
      <c r="J25" s="438"/>
      <c r="K25" s="437">
        <f>IF(NOT(ISERROR(MATCH(J25,_xlfn.ANCHORARRAY(E28),0))),#REF!&amp;"Por favor no seleccionar los criterios de impacto",J25)</f>
        <v>0</v>
      </c>
      <c r="L25" s="426"/>
      <c r="M25" s="437"/>
      <c r="N25" s="444"/>
      <c r="O25" s="11">
        <v>2</v>
      </c>
      <c r="P25" s="27"/>
      <c r="Q25" s="27"/>
      <c r="R25" s="96" t="str">
        <f t="shared" si="0"/>
        <v/>
      </c>
      <c r="S25" s="32"/>
      <c r="T25" s="32"/>
      <c r="U25" s="97" t="str">
        <f t="shared" ref="U25" si="13">IF(AND(S25="Preventivo",T25="Automático"),"50%",IF(AND(S25="Preventivo",T25="Manual"),"40%",IF(AND(S25="Detectivo",T25="Automático"),"40%",IF(AND(S25="Detectivo",T25="Manual"),"30%",IF(AND(S25="Correctivo",T25="Automático"),"35%",IF(AND(S25="Correctivo",T25="Manual"),"25%",""))))))</f>
        <v/>
      </c>
      <c r="V25" s="32"/>
      <c r="W25" s="32"/>
      <c r="X25" s="32"/>
      <c r="Y25" s="98" t="str">
        <f>IFERROR(IF(AND(R24="Probabilidad",R25="Probabilidad"),(AA24-(+AA24*U25)),IF(R25="Probabilidad",(I24-(+I24*U25)),IF(R25="Impacto",AA24,""))),"")</f>
        <v/>
      </c>
      <c r="Z25" s="99" t="str">
        <f t="shared" si="2"/>
        <v/>
      </c>
      <c r="AA25" s="16" t="str">
        <f t="shared" si="7"/>
        <v/>
      </c>
      <c r="AB25" s="99" t="str">
        <f t="shared" si="4"/>
        <v/>
      </c>
      <c r="AC25" s="97" t="str">
        <f>IFERROR(IF(AND(R24="Impacto",R25="Impacto"),(AC22-(+AC22*U25)),IF(R25="Impacto",($M$23-(+$M$23*U25)),IF(R25="Probabilidad",AC22,""))),"")</f>
        <v/>
      </c>
      <c r="AD25" s="100" t="str">
        <f t="shared" ref="AD25" si="14">IFERROR(IF(OR(AND(Z25="Muy Baja",AB25="Leve"),AND(Z25="Muy Baja",AB25="Menor"),AND(Z25="Baja",AB25="Leve")),"Bajo",IF(OR(AND(Z25="Muy baja",AB25="Moderado"),AND(Z25="Baja",AB25="Menor"),AND(Z25="Baja",AB25="Moderado"),AND(Z25="Media",AB25="Leve"),AND(Z25="Media",AB25="Menor"),AND(Z25="Media",AB25="Moderado"),AND(Z25="Alta",AB25="Leve"),AND(Z25="Alta",AB25="Menor")),"Moderado",IF(OR(AND(Z25="Muy Baja",AB25="Mayor"),AND(Z25="Baja",AB25="Mayor"),AND(Z25="Media",AB25="Mayor"),AND(Z25="Alta",AB25="Moderado"),AND(Z25="Alta",AB25="Mayor"),AND(Z25="Muy Alta",AB25="Leve"),AND(Z25="Muy Alta",AB25="Menor"),AND(Z25="Muy Alta",AB25="Moderado"),AND(Z25="Muy Alta",AB25="Mayor")),"Alto",IF(OR(AND(Z25="Muy Baja",AB25="Catastrófico"),AND(Z25="Baja",AB25="Catastrófico"),AND(Z25="Media",AB25="Catastrófico"),AND(Z25="Alta",AB25="Catastrófico"),AND(Z25="Muy Alta",AB25="Catastrófico")),"Extremo","")))),"")</f>
        <v/>
      </c>
      <c r="AE25" s="32"/>
      <c r="AF25" s="33"/>
      <c r="AG25" s="34"/>
      <c r="AH25" s="35"/>
      <c r="AI25" s="35"/>
      <c r="AJ25" s="33"/>
      <c r="AK25" s="34"/>
      <c r="AL25" s="2"/>
    </row>
    <row r="26" spans="1:38" ht="69" x14ac:dyDescent="0.3">
      <c r="A26" s="456">
        <v>6</v>
      </c>
      <c r="B26" s="423" t="s">
        <v>227</v>
      </c>
      <c r="C26" s="597" t="s">
        <v>410</v>
      </c>
      <c r="D26" s="599" t="s">
        <v>411</v>
      </c>
      <c r="E26" s="600" t="s">
        <v>412</v>
      </c>
      <c r="F26" s="423" t="s">
        <v>234</v>
      </c>
      <c r="G26" s="595">
        <v>12</v>
      </c>
      <c r="H26" s="592" t="str">
        <f>IF(G26&lt;=0,"",IF(G26&lt;=2,"Muy Baja",IF(G26&lt;=24,"Baja",IF(G26&lt;=500,"Media",IF(G26&lt;=5000,"Alta","Muy Alta")))))</f>
        <v>Baja</v>
      </c>
      <c r="I26" s="596">
        <f>IF(H26="","",IF(H26="Muy Baja",0.2,IF(H26="Baja",0.4,IF(H26="Media",0.6,IF(H26="Alta",0.8,IF(H26="Muy Alta",1,))))))</f>
        <v>0.4</v>
      </c>
      <c r="J26" s="593" t="s">
        <v>60</v>
      </c>
      <c r="K26" s="441" t="str">
        <f>IF(NOT(ISERROR(MATCH(J26,'[8]Tabla Impacto'!$B$221:$B$223,0))),'[8]Tabla Impacto'!$F$223&amp;"Por favor no seleccionar los criterios de impacto(Afectación Económica o presupuestal y Pérdida Reputacional)",J26)</f>
        <v xml:space="preserve">     El riesgo afecta la imagen de alguna área de la organización</v>
      </c>
      <c r="L26" s="592" t="str">
        <f>IF(OR(K26='[8]Tabla Impacto'!$C$11,K26='[8]Tabla Impacto'!$D$11),"Leve",IF(OR(K26='[8]Tabla Impacto'!$C$12,K26='[8]Tabla Impacto'!$D$12),"Menor",IF(OR(K26='[8]Tabla Impacto'!$C$13,K26='[8]Tabla Impacto'!$D$13),"Moderado",IF(OR(K26='[8]Tabla Impacto'!$C$14,K26='[8]Tabla Impacto'!$D$14),"Mayor",IF(OR(K26='[8]Tabla Impacto'!$C$15,K26='[8]Tabla Impacto'!$D$15),"Catastrófico","")))))</f>
        <v>Leve</v>
      </c>
      <c r="M26" s="587">
        <f>IF(L26="","",IF(L26="Leve",0.2,IF(L26="Menor",0.4,IF(L26="Moderado",0.6,IF(L26="Mayor",0.8,IF(L26="Catastrófico",1,))))))</f>
        <v>0.2</v>
      </c>
      <c r="N26" s="588" t="str">
        <f>IF(OR(AND(H26="Muy Baja",L26="Leve"),AND(H26="Muy Baja",L26="Menor"),AND(H26="Baja",L26="Leve")),"Bajo",IF(OR(AND(H26="Muy baja",L26="Moderado"),AND(H26="Baja",L26="Menor"),AND(H26="Baja",L26="Moderado"),AND(H26="Media",L26="Leve"),AND(H26="Media",L26="Menor"),AND(H26="Media",L26="Moderado"),AND(H26="Alta",L26="Leve"),AND(H26="Alta",L26="Menor")),"Moderado",IF(OR(AND(H26="Muy Baja",L26="Mayor"),AND(H26="Baja",L26="Mayor"),AND(H26="Media",L26="Mayor"),AND(H26="Alta",L26="Moderado"),AND(H26="Alta",L26="Mayor"),AND(H26="Muy Alta",L26="Leve"),AND(H26="Muy Alta",L26="Menor"),AND(H26="Muy Alta",L26="Moderado"),AND(H26="Muy Alta",L26="Mayor")),"Alto",IF(OR(AND(H26="Muy Baja",L26="Catastrófico"),AND(H26="Baja",L26="Catastrófico"),AND(H26="Media",L26="Catastrófico"),AND(H26="Alta",L26="Catastrófico"),AND(H26="Muy Alta",L26="Catastrófico")),"Extremo",""))))</f>
        <v>Bajo</v>
      </c>
      <c r="O26" s="31">
        <v>1</v>
      </c>
      <c r="P26" s="13" t="s">
        <v>413</v>
      </c>
      <c r="Q26" s="13" t="s">
        <v>414</v>
      </c>
      <c r="R26" s="14" t="s">
        <v>146</v>
      </c>
      <c r="S26" s="15" t="s">
        <v>219</v>
      </c>
      <c r="T26" s="15" t="s">
        <v>64</v>
      </c>
      <c r="U26" s="16" t="str">
        <f>IF(AND(S26="Preventivo",T26="Automático"),"50%",IF(AND(S26="Preventivo",T26="Manual"),"40%",IF(AND(S26="Detectivo",T26="Automático"),"40%",IF(AND(S26="Detectivo",T26="Manual"),"30%",IF(AND(S26="Correctivo",T26="Automático"),"35%",IF(AND(S26="Correctivo",T26="Manual"),"25%",""))))))</f>
        <v>25%</v>
      </c>
      <c r="V26" s="15" t="s">
        <v>65</v>
      </c>
      <c r="W26" s="15" t="s">
        <v>66</v>
      </c>
      <c r="X26" s="15" t="s">
        <v>67</v>
      </c>
      <c r="Y26" s="98">
        <f>IFERROR(IF(R26="Probabilidad",(I26-(+I26*U26)),IF(R26="Impacto",I26,"")),"")</f>
        <v>0.30000000000000004</v>
      </c>
      <c r="Z26" s="99" t="str">
        <f>IFERROR(IF(Y26="","",IF(Y26&lt;=0.2,"Muy Baja",IF(Y26&lt;=0.4,"Baja",IF(Y26&lt;=0.6,"Media",IF(Y26&lt;=0.8,"Alta","Muy Alta"))))),"")</f>
        <v>Baja</v>
      </c>
      <c r="AA26" s="16">
        <f t="shared" si="7"/>
        <v>0.30000000000000004</v>
      </c>
      <c r="AB26" s="99" t="str">
        <f>IFERROR(IF(AC26="","",IF(AC26&lt;=0.2,"Leve",IF(AC26&lt;=0.4,"Menor",IF(AC26&lt;=0.6,"Moderado",IF(AC26&lt;=0.8,"Mayor","Catastrófico"))))),"")</f>
        <v>Leve</v>
      </c>
      <c r="AC26" s="97">
        <f>IFERROR(IF(R26="Impacto",(M26-(+M26*U26)),IF(R26="Probabilidad",M26,"")),"")</f>
        <v>0.2</v>
      </c>
      <c r="AD26" s="100" t="str">
        <f>IFERROR(IF(OR(AND(Z26="Muy Baja",AB26="Leve"),AND(Z26="Muy Baja",AB26="Menor"),AND(Z26="Baja",AB26="Leve")),"Bajo",IF(OR(AND(Z26="Muy baja",AB26="Moderado"),AND(Z26="Baja",AB26="Menor"),AND(Z26="Baja",AB26="Moderado"),AND(Z26="Media",AB26="Leve"),AND(Z26="Media",AB26="Menor"),AND(Z26="Media",AB26="Moderado"),AND(Z26="Alta",AB26="Leve"),AND(Z26="Alta",AB26="Menor")),"Moderado",IF(OR(AND(Z26="Muy Baja",AB26="Mayor"),AND(Z26="Baja",AB26="Mayor"),AND(Z26="Media",AB26="Mayor"),AND(Z26="Alta",AB26="Moderado"),AND(Z26="Alta",AB26="Mayor"),AND(Z26="Muy Alta",AB26="Leve"),AND(Z26="Muy Alta",AB26="Menor"),AND(Z26="Muy Alta",AB26="Moderado"),AND(Z26="Muy Alta",AB26="Mayor")),"Alto",IF(OR(AND(Z26="Muy Baja",AB26="Catastrófico"),AND(Z26="Baja",AB26="Catastrófico"),AND(Z26="Media",AB26="Catastrófico"),AND(Z26="Alta",AB26="Catastrófico"),AND(Z26="Muy Alta",AB26="Catastrófico")),"Extremo","")))),"")</f>
        <v>Bajo</v>
      </c>
      <c r="AE26" s="32" t="s">
        <v>149</v>
      </c>
      <c r="AF26" s="33"/>
      <c r="AG26" s="34"/>
      <c r="AH26" s="35"/>
      <c r="AI26" s="35"/>
      <c r="AJ26" s="33"/>
      <c r="AK26" s="34"/>
      <c r="AL26" s="2"/>
    </row>
    <row r="27" spans="1:38" x14ac:dyDescent="0.3">
      <c r="A27" s="456"/>
      <c r="B27" s="423"/>
      <c r="C27" s="598"/>
      <c r="D27" s="599"/>
      <c r="E27" s="600"/>
      <c r="F27" s="423"/>
      <c r="G27" s="595"/>
      <c r="H27" s="592"/>
      <c r="I27" s="596"/>
      <c r="J27" s="594"/>
      <c r="K27" s="442">
        <f>IF(NOT(ISERROR(MATCH(J27,_xlfn.ANCHORARRAY(E30),0))),#REF!&amp;"Por favor no seleccionar los criterios de impacto",J27)</f>
        <v>0</v>
      </c>
      <c r="L27" s="592"/>
      <c r="M27" s="587"/>
      <c r="N27" s="588"/>
      <c r="O27" s="31">
        <v>2</v>
      </c>
      <c r="P27" s="27"/>
      <c r="Q27" s="27"/>
      <c r="R27" s="96" t="str">
        <f t="shared" si="0"/>
        <v/>
      </c>
      <c r="S27" s="32"/>
      <c r="T27" s="32"/>
      <c r="U27" s="97" t="str">
        <f t="shared" ref="U27" si="15">IF(AND(S27="Preventivo",T27="Automático"),"50%",IF(AND(S27="Preventivo",T27="Manual"),"40%",IF(AND(S27="Detectivo",T27="Automático"),"40%",IF(AND(S27="Detectivo",T27="Manual"),"30%",IF(AND(S27="Correctivo",T27="Automático"),"35%",IF(AND(S27="Correctivo",T27="Manual"),"25%",""))))))</f>
        <v/>
      </c>
      <c r="V27" s="32"/>
      <c r="W27" s="32"/>
      <c r="X27" s="32"/>
      <c r="Y27" s="98" t="str">
        <f>IFERROR(IF(AND(R26="Probabilidad",R27="Probabilidad"),(AA26-(+AA26*U27)),IF(R27="Probabilidad",(I26-(+I26*U27)),IF(R27="Impacto",AA26,""))),"")</f>
        <v/>
      </c>
      <c r="Z27" s="99" t="str">
        <f t="shared" si="2"/>
        <v/>
      </c>
      <c r="AA27" s="16" t="str">
        <f t="shared" si="7"/>
        <v/>
      </c>
      <c r="AB27" s="99" t="str">
        <f t="shared" si="4"/>
        <v/>
      </c>
      <c r="AC27" s="97" t="str">
        <f>IFERROR(IF(AND(R26="Impacto",R27="Impacto"),(AC24-(+AC24*U27)),IF(R27="Impacto",($M$25-(+$M$25*U27)),IF(R27="Probabilidad",AC24,""))),"")</f>
        <v/>
      </c>
      <c r="AD27" s="100" t="str">
        <f t="shared" ref="AD27" si="16">IFERROR(IF(OR(AND(Z27="Muy Baja",AB27="Leve"),AND(Z27="Muy Baja",AB27="Menor"),AND(Z27="Baja",AB27="Leve")),"Bajo",IF(OR(AND(Z27="Muy baja",AB27="Moderado"),AND(Z27="Baja",AB27="Menor"),AND(Z27="Baja",AB27="Moderado"),AND(Z27="Media",AB27="Leve"),AND(Z27="Media",AB27="Menor"),AND(Z27="Media",AB27="Moderado"),AND(Z27="Alta",AB27="Leve"),AND(Z27="Alta",AB27="Menor")),"Moderado",IF(OR(AND(Z27="Muy Baja",AB27="Mayor"),AND(Z27="Baja",AB27="Mayor"),AND(Z27="Media",AB27="Mayor"),AND(Z27="Alta",AB27="Moderado"),AND(Z27="Alta",AB27="Mayor"),AND(Z27="Muy Alta",AB27="Leve"),AND(Z27="Muy Alta",AB27="Menor"),AND(Z27="Muy Alta",AB27="Moderado"),AND(Z27="Muy Alta",AB27="Mayor")),"Alto",IF(OR(AND(Z27="Muy Baja",AB27="Catastrófico"),AND(Z27="Baja",AB27="Catastrófico"),AND(Z27="Media",AB27="Catastrófico"),AND(Z27="Alta",AB27="Catastrófico"),AND(Z27="Muy Alta",AB27="Catastrófico")),"Extremo","")))),"")</f>
        <v/>
      </c>
      <c r="AE27" s="32"/>
      <c r="AF27" s="33"/>
      <c r="AG27" s="34"/>
      <c r="AH27" s="35"/>
      <c r="AI27" s="35"/>
      <c r="AJ27" s="33"/>
      <c r="AK27" s="34"/>
      <c r="AL27" s="2"/>
    </row>
    <row r="28" spans="1:38" ht="96" x14ac:dyDescent="0.3">
      <c r="A28" s="456">
        <v>7</v>
      </c>
      <c r="B28" s="423" t="s">
        <v>227</v>
      </c>
      <c r="C28" s="447" t="s">
        <v>415</v>
      </c>
      <c r="D28" s="447" t="s">
        <v>416</v>
      </c>
      <c r="E28" s="424" t="s">
        <v>392</v>
      </c>
      <c r="F28" s="423" t="s">
        <v>234</v>
      </c>
      <c r="G28" s="595">
        <v>12</v>
      </c>
      <c r="H28" s="592" t="str">
        <f>IF(G28&lt;=0,"",IF(G28&lt;=2,"Muy Baja",IF(G28&lt;=24,"Baja",IF(G28&lt;=500,"Media",IF(G28&lt;=5000,"Alta","Muy Alta")))))</f>
        <v>Baja</v>
      </c>
      <c r="I28" s="587">
        <f>IF(H28="","",IF(H28="Muy Baja",0.2,IF(H28="Baja",0.4,IF(H28="Media",0.6,IF(H28="Alta",0.8,IF(H28="Muy Alta",1,))))))</f>
        <v>0.4</v>
      </c>
      <c r="J28" s="438" t="s">
        <v>60</v>
      </c>
      <c r="K28" s="441" t="str">
        <f>IF(NOT(ISERROR(MATCH(J28,'[8]Tabla Impacto'!$B$221:$B$223,0))),'[8]Tabla Impacto'!$F$223&amp;"Por favor no seleccionar los criterios de impacto(Afectación Económica o presupuestal y Pérdida Reputacional)",J28)</f>
        <v xml:space="preserve">     El riesgo afecta la imagen de alguna área de la organización</v>
      </c>
      <c r="L28" s="592" t="str">
        <f>IF(OR(K28='[8]Tabla Impacto'!$C$11,K28='[8]Tabla Impacto'!$D$11),"Leve",IF(OR(K28='[8]Tabla Impacto'!$C$12,K28='[8]Tabla Impacto'!$D$12),"Menor",IF(OR(K28='[8]Tabla Impacto'!$C$13,K28='[8]Tabla Impacto'!$D$13),"Moderado",IF(OR(K28='[8]Tabla Impacto'!$C$14,K28='[8]Tabla Impacto'!$D$14),"Mayor",IF(OR(K28='[8]Tabla Impacto'!$C$15,K28='[8]Tabla Impacto'!$D$15),"Catastrófico","")))))</f>
        <v>Leve</v>
      </c>
      <c r="M28" s="587">
        <f>IF(L28="","",IF(L28="Leve",0.2,IF(L28="Menor",0.4,IF(L28="Moderado",0.6,IF(L28="Mayor",0.8,IF(L28="Catastrófico",1,))))))</f>
        <v>0.2</v>
      </c>
      <c r="N28" s="588"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Bajo</v>
      </c>
      <c r="O28" s="31">
        <v>1</v>
      </c>
      <c r="P28" s="141" t="s">
        <v>417</v>
      </c>
      <c r="Q28" s="13" t="s">
        <v>418</v>
      </c>
      <c r="R28" s="96" t="s">
        <v>146</v>
      </c>
      <c r="S28" s="32" t="s">
        <v>63</v>
      </c>
      <c r="T28" s="32" t="s">
        <v>360</v>
      </c>
      <c r="U28" s="97" t="str">
        <f>IF(AND(S28="Preventivo",T28="Automático"),"50%",IF(AND(S28="Preventivo",T28="Manual"),"40%",IF(AND(S28="Detectivo",T28="Automático"),"40%",IF(AND(S28="Detectivo",T28="Manual"),"30%",IF(AND(S28="Correctivo",T28="Automático"),"35%",IF(AND(S28="Correctivo",T28="Manual"),"25%",""))))))</f>
        <v>50%</v>
      </c>
      <c r="V28" s="32" t="s">
        <v>65</v>
      </c>
      <c r="W28" s="32" t="s">
        <v>66</v>
      </c>
      <c r="X28" s="32" t="s">
        <v>67</v>
      </c>
      <c r="Y28" s="98">
        <f>IFERROR(IF(R28="Probabilidad",(I28-(+I28*U28)),IF(R28="Impacto",I28,"")),"")</f>
        <v>0.2</v>
      </c>
      <c r="Z28" s="99" t="str">
        <f>IFERROR(IF(Y28="","",IF(Y28&lt;=0.2,"Muy Baja",IF(Y28&lt;=0.4,"Baja",IF(Y28&lt;=0.6,"Media",IF(Y28&lt;=0.8,"Alta","Muy Alta"))))),"")</f>
        <v>Muy Baja</v>
      </c>
      <c r="AA28" s="16">
        <f t="shared" si="7"/>
        <v>0.2</v>
      </c>
      <c r="AB28" s="99" t="str">
        <f>IFERROR(IF(AC28="","",IF(AC28&lt;=0.2,"Leve",IF(AC28&lt;=0.4,"Menor",IF(AC28&lt;=0.6,"Moderado",IF(AC28&lt;=0.8,"Mayor","Catastrófico"))))),"")</f>
        <v>Leve</v>
      </c>
      <c r="AC28" s="97">
        <f>IFERROR(IF(R28="Impacto",(M28-(+M28*U28)),IF(R28="Probabilidad",M28,"")),"")</f>
        <v>0.2</v>
      </c>
      <c r="AD28" s="100" t="str">
        <f>IFERROR(IF(OR(AND(Z28="Muy Baja",AB28="Leve"),AND(Z28="Muy Baja",AB28="Menor"),AND(Z28="Baja",AB28="Leve")),"Bajo",IF(OR(AND(Z28="Muy baja",AB28="Moderado"),AND(Z28="Baja",AB28="Menor"),AND(Z28="Baja",AB28="Moderado"),AND(Z28="Media",AB28="Leve"),AND(Z28="Media",AB28="Menor"),AND(Z28="Media",AB28="Moderado"),AND(Z28="Alta",AB28="Leve"),AND(Z28="Alta",AB28="Menor")),"Moderado",IF(OR(AND(Z28="Muy Baja",AB28="Mayor"),AND(Z28="Baja",AB28="Mayor"),AND(Z28="Media",AB28="Mayor"),AND(Z28="Alta",AB28="Moderado"),AND(Z28="Alta",AB28="Mayor"),AND(Z28="Muy Alta",AB28="Leve"),AND(Z28="Muy Alta",AB28="Menor"),AND(Z28="Muy Alta",AB28="Moderado"),AND(Z28="Muy Alta",AB28="Mayor")),"Alto",IF(OR(AND(Z28="Muy Baja",AB28="Catastrófico"),AND(Z28="Baja",AB28="Catastrófico"),AND(Z28="Media",AB28="Catastrófico"),AND(Z28="Alta",AB28="Catastrófico"),AND(Z28="Muy Alta",AB28="Catastrófico")),"Extremo","")))),"")</f>
        <v>Bajo</v>
      </c>
      <c r="AE28" s="32" t="s">
        <v>160</v>
      </c>
      <c r="AF28" s="33"/>
      <c r="AG28" s="34"/>
      <c r="AH28" s="35"/>
      <c r="AI28" s="35"/>
      <c r="AJ28" s="33"/>
      <c r="AK28" s="34"/>
      <c r="AL28" s="2"/>
    </row>
    <row r="29" spans="1:38" x14ac:dyDescent="0.3">
      <c r="A29" s="456"/>
      <c r="B29" s="423"/>
      <c r="C29" s="448"/>
      <c r="D29" s="448"/>
      <c r="E29" s="424"/>
      <c r="F29" s="423"/>
      <c r="G29" s="595"/>
      <c r="H29" s="592"/>
      <c r="I29" s="587"/>
      <c r="J29" s="438"/>
      <c r="K29" s="442"/>
      <c r="L29" s="592"/>
      <c r="M29" s="587"/>
      <c r="N29" s="588"/>
      <c r="O29" s="31">
        <v>2</v>
      </c>
      <c r="P29" s="27"/>
      <c r="Q29" s="27"/>
      <c r="R29" s="96" t="str">
        <f t="shared" si="0"/>
        <v/>
      </c>
      <c r="S29" s="32"/>
      <c r="T29" s="32"/>
      <c r="U29" s="97" t="str">
        <f t="shared" ref="U29" si="17">IF(AND(S29="Preventivo",T29="Automático"),"50%",IF(AND(S29="Preventivo",T29="Manual"),"40%",IF(AND(S29="Detectivo",T29="Automático"),"40%",IF(AND(S29="Detectivo",T29="Manual"),"30%",IF(AND(S29="Correctivo",T29="Automático"),"35%",IF(AND(S29="Correctivo",T29="Manual"),"25%",""))))))</f>
        <v/>
      </c>
      <c r="V29" s="32"/>
      <c r="W29" s="32"/>
      <c r="X29" s="32"/>
      <c r="Y29" s="98" t="str">
        <f>IFERROR(IF(AND(R28="Probabilidad",R29="Probabilidad"),(AA28-(+AA28*U29)),IF(R29="Probabilidad",(I28-(+I28*U29)),IF(R29="Impacto",AA28,""))),"")</f>
        <v/>
      </c>
      <c r="Z29" s="99" t="str">
        <f t="shared" si="2"/>
        <v/>
      </c>
      <c r="AA29" s="97" t="str">
        <f t="shared" si="7"/>
        <v/>
      </c>
      <c r="AB29" s="99" t="str">
        <f t="shared" si="4"/>
        <v/>
      </c>
      <c r="AC29" s="97" t="str">
        <f>IFERROR(IF(AND(R28="Impacto",R29="Impacto"),(AC26-(+AC26*U29)),IF(R29="Impacto",($M$27-(+$M$27*U29)),IF(R29="Probabilidad",AC26,""))),"")</f>
        <v/>
      </c>
      <c r="AD29" s="100" t="str">
        <f t="shared" ref="AD29" si="18">IFERROR(IF(OR(AND(Z29="Muy Baja",AB29="Leve"),AND(Z29="Muy Baja",AB29="Menor"),AND(Z29="Baja",AB29="Leve")),"Bajo",IF(OR(AND(Z29="Muy baja",AB29="Moderado"),AND(Z29="Baja",AB29="Menor"),AND(Z29="Baja",AB29="Moderado"),AND(Z29="Media",AB29="Leve"),AND(Z29="Media",AB29="Menor"),AND(Z29="Media",AB29="Moderado"),AND(Z29="Alta",AB29="Leve"),AND(Z29="Alta",AB29="Menor")),"Moderado",IF(OR(AND(Z29="Muy Baja",AB29="Mayor"),AND(Z29="Baja",AB29="Mayor"),AND(Z29="Media",AB29="Mayor"),AND(Z29="Alta",AB29="Moderado"),AND(Z29="Alta",AB29="Mayor"),AND(Z29="Muy Alta",AB29="Leve"),AND(Z29="Muy Alta",AB29="Menor"),AND(Z29="Muy Alta",AB29="Moderado"),AND(Z29="Muy Alta",AB29="Mayor")),"Alto",IF(OR(AND(Z29="Muy Baja",AB29="Catastrófico"),AND(Z29="Baja",AB29="Catastrófico"),AND(Z29="Media",AB29="Catastrófico"),AND(Z29="Alta",AB29="Catastrófico"),AND(Z29="Muy Alta",AB29="Catastrófico")),"Extremo","")))),"")</f>
        <v/>
      </c>
      <c r="AE29" s="32"/>
      <c r="AF29" s="33"/>
      <c r="AG29" s="34"/>
      <c r="AH29" s="35"/>
      <c r="AI29" s="35"/>
      <c r="AJ29" s="33"/>
      <c r="AK29" s="34"/>
      <c r="AL29" s="2"/>
    </row>
    <row r="30" spans="1:38" ht="144" x14ac:dyDescent="0.3">
      <c r="A30" s="31">
        <v>8</v>
      </c>
      <c r="B30" s="6" t="s">
        <v>227</v>
      </c>
      <c r="C30" s="33"/>
      <c r="D30" s="33"/>
      <c r="E30" s="7" t="s">
        <v>419</v>
      </c>
      <c r="F30" s="6" t="s">
        <v>131</v>
      </c>
      <c r="G30" s="34">
        <v>12</v>
      </c>
      <c r="H30" s="28" t="str">
        <f>IF(G30&lt;=0,"",IF(G30&lt;=2,"Muy Baja",IF(G30&lt;=24,"Baja",IF(G30&lt;=500,"Media",IF(G30&lt;=5000,"Alta","Muy Alta")))))</f>
        <v>Baja</v>
      </c>
      <c r="I30" s="29">
        <f>IF(H30="","",IF(H30="Muy Baja",0.2,IF(H30="Baja",0.4,IF(H30="Media",0.6,IF(H30="Alta",0.8,IF(H30="Muy Alta",1,))))))</f>
        <v>0.4</v>
      </c>
      <c r="J30" s="10" t="s">
        <v>142</v>
      </c>
      <c r="K30" s="9" t="str">
        <f>IF(NOT(ISERROR(MATCH(J30,'[8]Tabla Impacto'!$B$221:$B$223,0))),'[8]Tabla Impacto'!$F$223&amp;"Por favor no seleccionar los criterios de impacto(Afectación Económica o presupuestal y Pérdida Reputacional)",J30)</f>
        <v xml:space="preserve">     El riesgo afecta la imagen de la entidad con algunos usuarios de relevancia frente al logro de los objetivos</v>
      </c>
      <c r="L30" s="28" t="str">
        <f>IF(OR(K30='[8]Tabla Impacto'!$C$11,K30='[8]Tabla Impacto'!$D$11),"Leve",IF(OR(K30='[8]Tabla Impacto'!$C$12,K30='[8]Tabla Impacto'!$D$12),"Menor",IF(OR(K30='[8]Tabla Impacto'!$C$13,K30='[8]Tabla Impacto'!$D$13),"Moderado",IF(OR(K30='[8]Tabla Impacto'!$C$14,K30='[8]Tabla Impacto'!$D$14),"Mayor",IF(OR(K30='[8]Tabla Impacto'!$C$15,K30='[8]Tabla Impacto'!$D$15),"Catastrófico","")))))</f>
        <v>Moderado</v>
      </c>
      <c r="M30" s="29">
        <f>IF(L30="","",IF(L30="Leve",0.2,IF(L30="Menor",0.4,IF(L30="Moderado",0.6,IF(L30="Mayor",0.8,IF(L30="Catastrófico",1,))))))</f>
        <v>0.6</v>
      </c>
      <c r="N30" s="30" t="str">
        <f>IF(OR(AND(H30="Muy Baja",L30="Leve"),AND(H30="Muy Baja",L30="Menor"),AND(H30="Baja",L30="Leve")),"Bajo",IF(OR(AND(H30="Muy baja",L30="Moderado"),AND(H30="Baja",L30="Menor"),AND(H30="Baja",L30="Moderado"),AND(H30="Media",L30="Leve"),AND(H30="Media",L30="Menor"),AND(H30="Media",L30="Moderado"),AND(H30="Alta",L30="Leve"),AND(H30="Alta",L30="Menor")),"Moderado",IF(OR(AND(H30="Muy Baja",L30="Mayor"),AND(H30="Baja",L30="Mayor"),AND(H30="Media",L30="Mayor"),AND(H30="Alta",L30="Moderado"),AND(H30="Alta",L30="Mayor"),AND(H30="Muy Alta",L30="Leve"),AND(H30="Muy Alta",L30="Menor"),AND(H30="Muy Alta",L30="Moderado"),AND(H30="Muy Alta",L30="Mayor")),"Alto",IF(OR(AND(H30="Muy Baja",L30="Catastrófico"),AND(H30="Baja",L30="Catastrófico"),AND(H30="Media",L30="Catastrófico"),AND(H30="Alta",L30="Catastrófico"),AND(H30="Muy Alta",L30="Catastrófico")),"Extremo",""))))</f>
        <v>Moderado</v>
      </c>
      <c r="O30" s="31">
        <v>1</v>
      </c>
      <c r="P30" s="142" t="s">
        <v>420</v>
      </c>
      <c r="Q30" s="143" t="s">
        <v>421</v>
      </c>
      <c r="R30" s="96" t="s">
        <v>146</v>
      </c>
      <c r="S30" s="32" t="s">
        <v>206</v>
      </c>
      <c r="T30" s="32" t="s">
        <v>64</v>
      </c>
      <c r="U30" s="97" t="str">
        <f>IF(AND(S30="Preventivo",T30="Automático"),"50%",IF(AND(S30="Preventivo",T30="Manual"),"40%",IF(AND(S30="Detectivo",T30="Automático"),"40%",IF(AND(S30="Detectivo",T30="Manual"),"30%",IF(AND(S30="Correctivo",T30="Automático"),"35%",IF(AND(S30="Correctivo",T30="Manual"),"25%",""))))))</f>
        <v>30%</v>
      </c>
      <c r="V30" s="32" t="s">
        <v>65</v>
      </c>
      <c r="W30" s="32" t="s">
        <v>66</v>
      </c>
      <c r="X30" s="32" t="s">
        <v>67</v>
      </c>
      <c r="Y30" s="98">
        <f>IFERROR(IF(R30="Probabilidad",(I30-(+I30*U30)),IF(R30="Impacto",I30,"")),"")</f>
        <v>0.28000000000000003</v>
      </c>
      <c r="Z30" s="99" t="str">
        <f>IFERROR(IF(Y30="","",IF(Y30&lt;=0.2,"Muy Baja",IF(Y30&lt;=0.4,"Baja",IF(Y30&lt;=0.6,"Media",IF(Y30&lt;=0.8,"Alta","Muy Alta"))))),"")</f>
        <v>Baja</v>
      </c>
      <c r="AA30" s="97">
        <f>+Y30</f>
        <v>0.28000000000000003</v>
      </c>
      <c r="AB30" s="99" t="str">
        <f>IFERROR(IF(AC30="","",IF(AC30&lt;=0.2,"Leve",IF(AC30&lt;=0.4,"Menor",IF(AC30&lt;=0.6,"Moderado",IF(AC30&lt;=0.8,"Mayor","Catastrófico"))))),"")</f>
        <v>Moderado</v>
      </c>
      <c r="AC30" s="97">
        <f>IFERROR(IF(R30="Impacto",(M30-(+M30*U30)),IF(R30="Probabilidad",M30,"")),"")</f>
        <v>0.6</v>
      </c>
      <c r="AD30" s="100" t="str">
        <f>IFERROR(IF(OR(AND(Z30="Muy Baja",AB30="Leve"),AND(Z30="Muy Baja",AB30="Menor"),AND(Z30="Baja",AB30="Leve")),"Bajo",IF(OR(AND(Z30="Muy baja",AB30="Moderado"),AND(Z30="Baja",AB30="Menor"),AND(Z30="Baja",AB30="Moderado"),AND(Z30="Media",AB30="Leve"),AND(Z30="Media",AB30="Menor"),AND(Z30="Media",AB30="Moderado"),AND(Z30="Alta",AB30="Leve"),AND(Z30="Alta",AB30="Menor")),"Moderado",IF(OR(AND(Z30="Muy Baja",AB30="Mayor"),AND(Z30="Baja",AB30="Mayor"),AND(Z30="Media",AB30="Mayor"),AND(Z30="Alta",AB30="Moderado"),AND(Z30="Alta",AB30="Mayor"),AND(Z30="Muy Alta",AB30="Leve"),AND(Z30="Muy Alta",AB30="Menor"),AND(Z30="Muy Alta",AB30="Moderado"),AND(Z30="Muy Alta",AB30="Mayor")),"Alto",IF(OR(AND(Z30="Muy Baja",AB30="Catastrófico"),AND(Z30="Baja",AB30="Catastrófico"),AND(Z30="Media",AB30="Catastrófico"),AND(Z30="Alta",AB30="Catastrófico"),AND(Z30="Muy Alta",AB30="Catastrófico")),"Extremo","")))),"")</f>
        <v>Moderado</v>
      </c>
      <c r="AE30" s="32" t="s">
        <v>149</v>
      </c>
      <c r="AF30" s="33"/>
      <c r="AG30" s="34"/>
      <c r="AH30" s="35"/>
      <c r="AI30" s="35"/>
      <c r="AJ30" s="33"/>
      <c r="AK30" s="34"/>
      <c r="AL30" s="2"/>
    </row>
    <row r="31" spans="1:38" ht="77.400000000000006" x14ac:dyDescent="0.3">
      <c r="A31" s="456">
        <v>9</v>
      </c>
      <c r="B31" s="423" t="s">
        <v>89</v>
      </c>
      <c r="C31" s="423" t="s">
        <v>422</v>
      </c>
      <c r="D31" s="423" t="s">
        <v>423</v>
      </c>
      <c r="E31" s="424" t="s">
        <v>424</v>
      </c>
      <c r="F31" s="423" t="s">
        <v>59</v>
      </c>
      <c r="G31" s="425">
        <v>12</v>
      </c>
      <c r="H31" s="592" t="str">
        <f>IF(G31&lt;=0,"",IF(G31&lt;=2,"Muy Baja",IF(G31&lt;=24,"Baja",IF(G31&lt;=500,"Media",IF(G31&lt;=5000,"Alta","Muy Alta")))))</f>
        <v>Baja</v>
      </c>
      <c r="I31" s="587">
        <f>IF(H31="","",IF(H31="Muy Baja",0.2,IF(H31="Baja",0.4,IF(H31="Media",0.6,IF(H31="Alta",0.8,IF(H31="Muy Alta",1,))))))</f>
        <v>0.4</v>
      </c>
      <c r="J31" s="593" t="s">
        <v>142</v>
      </c>
      <c r="K31" s="437" t="str">
        <f>IF(NOT(ISERROR(MATCH(J31,'[8]Tabla Impacto'!$B$221:$B$223,0))),'[8]Tabla Impacto'!$F$223&amp;"Por favor no seleccionar los criterios de impacto(Afectación Económica o presupuestal y Pérdida Reputacional)",J31)</f>
        <v xml:space="preserve">     El riesgo afecta la imagen de la entidad con algunos usuarios de relevancia frente al logro de los objetivos</v>
      </c>
      <c r="L31" s="592" t="str">
        <f>IF(OR(K31='[8]Tabla Impacto'!$C$11,K31='[8]Tabla Impacto'!$D$11),"Leve",IF(OR(K31='[8]Tabla Impacto'!$C$12,K31='[8]Tabla Impacto'!$D$12),"Menor",IF(OR(K31='[8]Tabla Impacto'!$C$13,K31='[8]Tabla Impacto'!$D$13),"Moderado",IF(OR(K31='[8]Tabla Impacto'!$C$14,K31='[8]Tabla Impacto'!$D$14),"Mayor",IF(OR(K31='[8]Tabla Impacto'!$C$15,K31='[8]Tabla Impacto'!$D$15),"Catastrófico","")))))</f>
        <v>Moderado</v>
      </c>
      <c r="M31" s="587">
        <f>IF(L31="","",IF(L31="Leve",0.2,IF(L31="Menor",0.4,IF(L31="Moderado",0.6,IF(L31="Mayor",0.8,IF(L31="Catastrófico",1,))))))</f>
        <v>0.6</v>
      </c>
      <c r="N31" s="588" t="str">
        <f>IF(OR(AND(H31="Muy Baja",L31="Leve"),AND(H31="Muy Baja",L31="Menor"),AND(H31="Baja",L31="Leve")),"Bajo",IF(OR(AND(H31="Muy baja",L31="Moderado"),AND(H31="Baja",L31="Menor"),AND(H31="Baja",L31="Moderado"),AND(H31="Media",L31="Leve"),AND(H31="Media",L31="Menor"),AND(H31="Media",L31="Moderado"),AND(H31="Alta",L31="Leve"),AND(H31="Alta",L31="Menor")),"Moderado",IF(OR(AND(H31="Muy Baja",L31="Mayor"),AND(H31="Baja",L31="Mayor"),AND(H31="Media",L31="Mayor"),AND(H31="Alta",L31="Moderado"),AND(H31="Alta",L31="Mayor"),AND(H31="Muy Alta",L31="Leve"),AND(H31="Muy Alta",L31="Menor"),AND(H31="Muy Alta",L31="Moderado"),AND(H31="Muy Alta",L31="Mayor")),"Alto",IF(OR(AND(H31="Muy Baja",L31="Catastrófico"),AND(H31="Baja",L31="Catastrófico"),AND(H31="Media",L31="Catastrófico"),AND(H31="Alta",L31="Catastrófico"),AND(H31="Muy Alta",L31="Catastrófico")),"Extremo",""))))</f>
        <v>Moderado</v>
      </c>
      <c r="O31" s="31">
        <v>1</v>
      </c>
      <c r="P31" s="142" t="s">
        <v>425</v>
      </c>
      <c r="Q31" s="13" t="s">
        <v>409</v>
      </c>
      <c r="R31" s="96" t="s">
        <v>146</v>
      </c>
      <c r="S31" s="32" t="s">
        <v>206</v>
      </c>
      <c r="T31" s="32" t="s">
        <v>64</v>
      </c>
      <c r="U31" s="97" t="str">
        <f>IF(AND(S31="Preventivo",T31="Automático"),"50%",IF(AND(S31="Preventivo",T31="Manual"),"40%",IF(AND(S31="Detectivo",T31="Automático"),"40%",IF(AND(S31="Detectivo",T31="Manual"),"30%",IF(AND(S31="Correctivo",T31="Automático"),"35%",IF(AND(S31="Correctivo",T31="Manual"),"25%",""))))))</f>
        <v>30%</v>
      </c>
      <c r="V31" s="32" t="s">
        <v>65</v>
      </c>
      <c r="W31" s="32" t="s">
        <v>66</v>
      </c>
      <c r="X31" s="32" t="s">
        <v>67</v>
      </c>
      <c r="Y31" s="98">
        <f>IFERROR(IF(R31="Probabilidad",(I31-(+I31*U31)),IF(R31="Impacto",I31,"")),"")</f>
        <v>0.28000000000000003</v>
      </c>
      <c r="Z31" s="99" t="str">
        <f>IFERROR(IF(Y31="","",IF(Y31&lt;=0.2,"Muy Baja",IF(Y31&lt;=0.4,"Baja",IF(Y31&lt;=0.6,"Media",IF(Y31&lt;=0.8,"Alta","Muy Alta"))))),"")</f>
        <v>Baja</v>
      </c>
      <c r="AA31" s="97">
        <f>+Y31</f>
        <v>0.28000000000000003</v>
      </c>
      <c r="AB31" s="99" t="str">
        <f>IFERROR(IF(AC31="","",IF(AC31&lt;=0.2,"Leve",IF(AC31&lt;=0.4,"Menor",IF(AC31&lt;=0.6,"Moderado",IF(AC31&lt;=0.8,"Mayor","Catastrófico"))))),"")</f>
        <v>Moderado</v>
      </c>
      <c r="AC31" s="97">
        <f>IFERROR(IF(R31="Impacto",(M31-(+M31*U31)),IF(R31="Probabilidad",M31,"")),"")</f>
        <v>0.6</v>
      </c>
      <c r="AD31" s="100" t="str">
        <f>IFERROR(IF(OR(AND(Z31="Muy Baja",AB31="Leve"),AND(Z31="Muy Baja",AB31="Menor"),AND(Z31="Baja",AB31="Leve")),"Bajo",IF(OR(AND(Z31="Muy baja",AB31="Moderado"),AND(Z31="Baja",AB31="Menor"),AND(Z31="Baja",AB31="Moderado"),AND(Z31="Media",AB31="Leve"),AND(Z31="Media",AB31="Menor"),AND(Z31="Media",AB31="Moderado"),AND(Z31="Alta",AB31="Leve"),AND(Z31="Alta",AB31="Menor")),"Moderado",IF(OR(AND(Z31="Muy Baja",AB31="Mayor"),AND(Z31="Baja",AB31="Mayor"),AND(Z31="Media",AB31="Mayor"),AND(Z31="Alta",AB31="Moderado"),AND(Z31="Alta",AB31="Mayor"),AND(Z31="Muy Alta",AB31="Leve"),AND(Z31="Muy Alta",AB31="Menor"),AND(Z31="Muy Alta",AB31="Moderado"),AND(Z31="Muy Alta",AB31="Mayor")),"Alto",IF(OR(AND(Z31="Muy Baja",AB31="Catastrófico"),AND(Z31="Baja",AB31="Catastrófico"),AND(Z31="Media",AB31="Catastrófico"),AND(Z31="Alta",AB31="Catastrófico"),AND(Z31="Muy Alta",AB31="Catastrófico")),"Extremo","")))),"")</f>
        <v>Moderado</v>
      </c>
      <c r="AE31" s="32" t="s">
        <v>68</v>
      </c>
      <c r="AF31" s="33"/>
      <c r="AG31" s="34"/>
      <c r="AH31" s="35"/>
      <c r="AI31" s="35"/>
      <c r="AJ31" s="33"/>
      <c r="AK31" s="34"/>
      <c r="AL31" s="2"/>
    </row>
    <row r="32" spans="1:38" x14ac:dyDescent="0.3">
      <c r="A32" s="456"/>
      <c r="B32" s="423"/>
      <c r="C32" s="423"/>
      <c r="D32" s="423"/>
      <c r="E32" s="424"/>
      <c r="F32" s="423"/>
      <c r="G32" s="425"/>
      <c r="H32" s="592"/>
      <c r="I32" s="587"/>
      <c r="J32" s="594"/>
      <c r="K32" s="437">
        <f>IF(NOT(ISERROR(MATCH(J32,_xlfn.ANCHORARRAY(E36),0))),I38&amp;"Por favor no seleccionar los criterios de impacto",J32)</f>
        <v>0</v>
      </c>
      <c r="L32" s="592"/>
      <c r="M32" s="587"/>
      <c r="N32" s="588"/>
      <c r="O32" s="31">
        <v>2</v>
      </c>
      <c r="Q32" s="27"/>
      <c r="R32" s="96"/>
      <c r="S32" s="32"/>
      <c r="T32" s="32"/>
      <c r="U32" s="97"/>
      <c r="V32" s="32"/>
      <c r="W32" s="32"/>
      <c r="X32" s="32"/>
      <c r="Y32" s="98"/>
      <c r="Z32" s="99"/>
      <c r="AA32" s="97"/>
      <c r="AB32" s="99"/>
      <c r="AC32" s="97"/>
      <c r="AD32" s="100"/>
      <c r="AE32" s="32"/>
      <c r="AF32" s="33"/>
      <c r="AG32" s="34"/>
      <c r="AH32" s="35"/>
      <c r="AI32" s="35"/>
      <c r="AJ32" s="33"/>
      <c r="AK32" s="34"/>
      <c r="AL32" s="2"/>
    </row>
    <row r="33" spans="1:38" ht="144" x14ac:dyDescent="0.3">
      <c r="A33" s="144">
        <v>10</v>
      </c>
      <c r="B33" s="145" t="s">
        <v>55</v>
      </c>
      <c r="C33" s="21" t="s">
        <v>426</v>
      </c>
      <c r="D33" s="21" t="s">
        <v>427</v>
      </c>
      <c r="E33" s="6" t="s">
        <v>428</v>
      </c>
      <c r="F33" s="146" t="s">
        <v>234</v>
      </c>
      <c r="G33" s="147">
        <v>12</v>
      </c>
      <c r="H33" s="148" t="str">
        <f>IF(G33&lt;=0,"",IF(G33&lt;=2,"Muy Baja",IF(G33&lt;=24,"Baja",IF(G33&lt;=500,"Media",IF(G33&lt;=5000,"Alta","Muy Alta")))))</f>
        <v>Baja</v>
      </c>
      <c r="I33" s="9">
        <f>IF(H33="","",IF(H33="Muy Baja",0.2,IF(H33="Baja",0.4,IF(H33="Media",0.6,IF(H33="Alta",0.8,IF(H33="Muy Alta",1,))))))</f>
        <v>0.4</v>
      </c>
      <c r="J33" s="149" t="s">
        <v>142</v>
      </c>
      <c r="K33" s="150" t="str">
        <f>IF(NOT(ISERROR(MATCH(J33,'[8]Tabla Impacto'!$B$221:$B$223,0))),'[8]Tabla Impacto'!$F$223&amp;"Por favor no seleccionar los criterios de impacto(Afectación Económica o presupuestal y Pérdida Reputacional)",J33)</f>
        <v xml:space="preserve">     El riesgo afecta la imagen de la entidad con algunos usuarios de relevancia frente al logro de los objetivos</v>
      </c>
      <c r="L33" s="148" t="str">
        <f>IF(OR(K33='[8]Tabla Impacto'!$C$11,K33='[8]Tabla Impacto'!$D$11),"Leve",IF(OR(K33='[8]Tabla Impacto'!$C$12,K33='[8]Tabla Impacto'!$D$12),"Menor",IF(OR(K33='[8]Tabla Impacto'!$C$13,K33='[8]Tabla Impacto'!$D$13),"Moderado",IF(OR(K33='[8]Tabla Impacto'!$C$14,K33='[8]Tabla Impacto'!$D$14),"Mayor",IF(OR(K33='[8]Tabla Impacto'!$C$15,K33='[8]Tabla Impacto'!$D$15),"Catastrófico","")))))</f>
        <v>Moderado</v>
      </c>
      <c r="M33" s="150">
        <f>IF(L33="","",IF(L33="Leve",0.2,IF(L33="Menor",0.4,IF(L33="Moderado",0.6,IF(L33="Mayor",0.8,IF(L33="Catastrófico",1,))))))</f>
        <v>0.6</v>
      </c>
      <c r="N33" s="151" t="str">
        <f>IF(OR(AND(H33="Muy Baja",L33="Leve"),AND(H33="Muy Baja",L33="Menor"),AND(H33="Baja",L33="Leve")),"Bajo",IF(OR(AND(H33="Muy baja",L33="Moderado"),AND(H33="Baja",L33="Menor"),AND(H33="Baja",L33="Moderado"),AND(H33="Media",L33="Leve"),AND(H33="Media",L33="Menor"),AND(H33="Media",L33="Moderado"),AND(H33="Alta",L33="Leve"),AND(H33="Alta",L33="Menor")),"Moderado",IF(OR(AND(H33="Muy Baja",L33="Mayor"),AND(H33="Baja",L33="Mayor"),AND(H33="Media",L33="Mayor"),AND(H33="Alta",L33="Moderado"),AND(H33="Alta",L33="Mayor"),AND(H33="Muy Alta",L33="Leve"),AND(H33="Muy Alta",L33="Menor"),AND(H33="Muy Alta",L33="Moderado"),AND(H33="Muy Alta",L33="Mayor")),"Alto",IF(OR(AND(H33="Muy Baja",L33="Catastrófico"),AND(H33="Baja",L33="Catastrófico"),AND(H33="Media",L33="Catastrófico"),AND(H33="Alta",L33="Catastrófico"),AND(H33="Muy Alta",L33="Catastrófico")),"Extremo",""))))</f>
        <v>Moderado</v>
      </c>
      <c r="O33" s="31">
        <v>1</v>
      </c>
      <c r="P33" s="13" t="s">
        <v>429</v>
      </c>
      <c r="Q33" s="13" t="s">
        <v>430</v>
      </c>
      <c r="R33" s="96" t="s">
        <v>146</v>
      </c>
      <c r="S33" s="32" t="s">
        <v>206</v>
      </c>
      <c r="T33" s="32" t="s">
        <v>64</v>
      </c>
      <c r="U33" s="97" t="str">
        <f>IF(AND(S33="Preventivo",T33="Automático"),"50%",IF(AND(S33="Preventivo",T33="Manual"),"40%",IF(AND(S33="Detectivo",T33="Automático"),"40%",IF(AND(S33="Detectivo",T33="Manual"),"30%",IF(AND(S33="Correctivo",T33="Automático"),"35%",IF(AND(S33="Correctivo",T33="Manual"),"25%",""))))))</f>
        <v>30%</v>
      </c>
      <c r="V33" s="32" t="s">
        <v>65</v>
      </c>
      <c r="W33" s="32" t="s">
        <v>66</v>
      </c>
      <c r="X33" s="32" t="s">
        <v>67</v>
      </c>
      <c r="Y33" s="98">
        <f>IFERROR(IF(R33="Probabilidad",(I33-(+I33*U33)),IF(R33="Impacto",I33,"")),"")</f>
        <v>0.28000000000000003</v>
      </c>
      <c r="Z33" s="99" t="str">
        <f>IFERROR(IF(Y33="","",IF(Y33&lt;=0.2,"Muy Baja",IF(Y33&lt;=0.4,"Baja",IF(Y33&lt;=0.6,"Media",IF(Y33&lt;=0.8,"Alta","Muy Alta"))))),"")</f>
        <v>Baja</v>
      </c>
      <c r="AA33" s="97">
        <f>+Y33</f>
        <v>0.28000000000000003</v>
      </c>
      <c r="AB33" s="99" t="str">
        <f>IFERROR(IF(AC33="","",IF(AC33&lt;=0.2,"Leve",IF(AC33&lt;=0.4,"Menor",IF(AC33&lt;=0.6,"Moderado",IF(AC33&lt;=0.8,"Mayor","Catastrófico"))))),"")</f>
        <v>Moderado</v>
      </c>
      <c r="AC33" s="97">
        <f>IFERROR(IF(R33="Impacto",(M33-(+M33*U33)),IF(R33="Probabilidad",M33,"")),"")</f>
        <v>0.6</v>
      </c>
      <c r="AD33" s="100" t="str">
        <f>IFERROR(IF(OR(AND(Z33="Muy Baja",AB33="Leve"),AND(Z33="Muy Baja",AB33="Menor"),AND(Z33="Baja",AB33="Leve")),"Bajo",IF(OR(AND(Z33="Muy baja",AB33="Moderado"),AND(Z33="Baja",AB33="Menor"),AND(Z33="Baja",AB33="Moderado"),AND(Z33="Media",AB33="Leve"),AND(Z33="Media",AB33="Menor"),AND(Z33="Media",AB33="Moderado"),AND(Z33="Alta",AB33="Leve"),AND(Z33="Alta",AB33="Menor")),"Moderado",IF(OR(AND(Z33="Muy Baja",AB33="Mayor"),AND(Z33="Baja",AB33="Mayor"),AND(Z33="Media",AB33="Mayor"),AND(Z33="Alta",AB33="Moderado"),AND(Z33="Alta",AB33="Mayor"),AND(Z33="Muy Alta",AB33="Leve"),AND(Z33="Muy Alta",AB33="Menor"),AND(Z33="Muy Alta",AB33="Moderado"),AND(Z33="Muy Alta",AB33="Mayor")),"Alto",IF(OR(AND(Z33="Muy Baja",AB33="Catastrófico"),AND(Z33="Baja",AB33="Catastrófico"),AND(Z33="Media",AB33="Catastrófico"),AND(Z33="Alta",AB33="Catastrófico"),AND(Z33="Muy Alta",AB33="Catastrófico")),"Extremo","")))),"")</f>
        <v>Moderado</v>
      </c>
      <c r="AE33" s="32" t="s">
        <v>68</v>
      </c>
      <c r="AF33" s="33"/>
      <c r="AG33" s="34"/>
      <c r="AH33" s="35"/>
      <c r="AI33" s="35"/>
      <c r="AJ33" s="33"/>
      <c r="AK33" s="34"/>
      <c r="AL33" s="2"/>
    </row>
    <row r="34" spans="1:38" ht="201.6" x14ac:dyDescent="0.3">
      <c r="A34" s="144">
        <v>11</v>
      </c>
      <c r="B34" s="146" t="s">
        <v>230</v>
      </c>
      <c r="C34" s="44" t="s">
        <v>431</v>
      </c>
      <c r="D34" s="44" t="s">
        <v>432</v>
      </c>
      <c r="E34" s="6" t="s">
        <v>433</v>
      </c>
      <c r="F34" s="146" t="s">
        <v>131</v>
      </c>
      <c r="G34" s="147">
        <v>12</v>
      </c>
      <c r="H34" s="148" t="str">
        <f>IF(G34&lt;=0,"",IF(G34&lt;=2,"Muy Baja",IF(G34&lt;=24,"Baja",IF(G34&lt;=500,"Media",IF(G34&lt;=5000,"Alta","Muy Alta")))))</f>
        <v>Baja</v>
      </c>
      <c r="I34" s="9">
        <f>IF(H34="","",IF(H34="Muy Baja",0.2,IF(H34="Baja",0.4,IF(H34="Media",0.6,IF(H34="Alta",0.8,IF(H34="Muy Alta",1,))))))</f>
        <v>0.4</v>
      </c>
      <c r="J34" s="149" t="s">
        <v>376</v>
      </c>
      <c r="K34" s="150" t="str">
        <f>IF(NOT(ISERROR(MATCH(J34,'[8]Tabla Impacto'!$B$221:$B$223,0))),'[8]Tabla Impacto'!$F$223&amp;"Por favor no seleccionar los criterios de impacto(Afectación Económica o presupuestal y Pérdida Reputacional)",J34)</f>
        <v xml:space="preserve">     El riesgo afecta la imagen de la entidad internamente, de conocimiento general, nivel interno, de junta dircetiva y accionistas y/o de provedores</v>
      </c>
      <c r="L34" s="148" t="str">
        <f>IF(OR(K34='[8]Tabla Impacto'!$C$11,K34='[8]Tabla Impacto'!$D$11),"Leve",IF(OR(K34='[8]Tabla Impacto'!$C$12,K34='[8]Tabla Impacto'!$D$12),"Menor",IF(OR(K34='[8]Tabla Impacto'!$C$13,K34='[8]Tabla Impacto'!$D$13),"Moderado",IF(OR(K34='[8]Tabla Impacto'!$C$14,K34='[8]Tabla Impacto'!$D$14),"Mayor",IF(OR(K34='[8]Tabla Impacto'!$C$15,K34='[8]Tabla Impacto'!$D$15),"Catastrófico","")))))</f>
        <v>Menor</v>
      </c>
      <c r="M34" s="150">
        <f>IF(L34="","",IF(L34="Leve",0.2,IF(L34="Menor",0.4,IF(L34="Moderado",0.6,IF(L34="Mayor",0.8,IF(L34="Catastrófico",1,))))))</f>
        <v>0.4</v>
      </c>
      <c r="N34" s="151"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Moderado</v>
      </c>
      <c r="O34" s="31">
        <v>1</v>
      </c>
      <c r="P34" s="13" t="s">
        <v>434</v>
      </c>
      <c r="Q34" s="13" t="s">
        <v>435</v>
      </c>
      <c r="R34" s="96" t="s">
        <v>146</v>
      </c>
      <c r="S34" s="32" t="s">
        <v>63</v>
      </c>
      <c r="T34" s="32" t="s">
        <v>64</v>
      </c>
      <c r="U34" s="97" t="str">
        <f>IF(AND(S34="Preventivo",T34="Automático"),"50%",IF(AND(S34="Preventivo",T34="Manual"),"40%",IF(AND(S34="Detectivo",T34="Automático"),"40%",IF(AND(S34="Detectivo",T34="Manual"),"30%",IF(AND(S34="Correctivo",T34="Automático"),"35%",IF(AND(S34="Correctivo",T34="Manual"),"25%",""))))))</f>
        <v>40%</v>
      </c>
      <c r="V34" s="32" t="s">
        <v>65</v>
      </c>
      <c r="W34" s="32" t="s">
        <v>167</v>
      </c>
      <c r="X34" s="32" t="s">
        <v>67</v>
      </c>
      <c r="Y34" s="98">
        <f>IFERROR(IF(R34="Probabilidad",(I34-(+I34*U34)),IF(R34="Impacto",I34,"")),"")</f>
        <v>0.24</v>
      </c>
      <c r="Z34" s="99" t="str">
        <f>IFERROR(IF(Y34="","",IF(Y34&lt;=0.2,"Muy Baja",IF(Y34&lt;=0.4,"Baja",IF(Y34&lt;=0.6,"Media",IF(Y34&lt;=0.8,"Alta","Muy Alta"))))),"")</f>
        <v>Baja</v>
      </c>
      <c r="AA34" s="97">
        <f>+Y34</f>
        <v>0.24</v>
      </c>
      <c r="AB34" s="99" t="str">
        <f>IFERROR(IF(AC34="","",IF(AC34&lt;=0.2,"Leve",IF(AC34&lt;=0.4,"Menor",IF(AC34&lt;=0.6,"Moderado",IF(AC34&lt;=0.8,"Mayor","Catastrófico"))))),"")</f>
        <v>Menor</v>
      </c>
      <c r="AC34" s="97">
        <f>IFERROR(IF(R34="Impacto",(M34-(+M34*U34)),IF(R34="Probabilidad",M34,"")),"")</f>
        <v>0.4</v>
      </c>
      <c r="AD34" s="100" t="str">
        <f>IFERROR(IF(OR(AND(Z34="Muy Baja",AB34="Leve"),AND(Z34="Muy Baja",AB34="Menor"),AND(Z34="Baja",AB34="Leve")),"Bajo",IF(OR(AND(Z34="Muy baja",AB34="Moderado"),AND(Z34="Baja",AB34="Menor"),AND(Z34="Baja",AB34="Moderado"),AND(Z34="Media",AB34="Leve"),AND(Z34="Media",AB34="Menor"),AND(Z34="Media",AB34="Moderado"),AND(Z34="Alta",AB34="Leve"),AND(Z34="Alta",AB34="Menor")),"Moderado",IF(OR(AND(Z34="Muy Baja",AB34="Mayor"),AND(Z34="Baja",AB34="Mayor"),AND(Z34="Media",AB34="Mayor"),AND(Z34="Alta",AB34="Moderado"),AND(Z34="Alta",AB34="Mayor"),AND(Z34="Muy Alta",AB34="Leve"),AND(Z34="Muy Alta",AB34="Menor"),AND(Z34="Muy Alta",AB34="Moderado"),AND(Z34="Muy Alta",AB34="Mayor")),"Alto",IF(OR(AND(Z34="Muy Baja",AB34="Catastrófico"),AND(Z34="Baja",AB34="Catastrófico"),AND(Z34="Media",AB34="Catastrófico"),AND(Z34="Alta",AB34="Catastrófico"),AND(Z34="Muy Alta",AB34="Catastrófico")),"Extremo","")))),"")</f>
        <v>Moderado</v>
      </c>
      <c r="AE34" s="32" t="s">
        <v>160</v>
      </c>
      <c r="AF34" s="33"/>
      <c r="AG34" s="34"/>
      <c r="AH34" s="35"/>
      <c r="AI34" s="35"/>
      <c r="AJ34" s="33"/>
      <c r="AK34" s="34"/>
      <c r="AL34" s="2"/>
    </row>
    <row r="35" spans="1:38" x14ac:dyDescent="0.3">
      <c r="A35" s="144"/>
      <c r="B35" s="152"/>
      <c r="C35" s="23"/>
      <c r="D35" s="153"/>
      <c r="E35" s="154"/>
      <c r="F35" s="146"/>
      <c r="G35" s="147"/>
      <c r="H35" s="148"/>
      <c r="I35" s="150"/>
      <c r="J35" s="149"/>
      <c r="K35" s="150">
        <f>IF(NOT(ISERROR(MATCH(J35,_xlfn.ANCHORARRAY(#REF!),0))),I40&amp;"Por favor no seleccionar los criterios de impacto",J35)</f>
        <v>0</v>
      </c>
      <c r="L35" s="148"/>
      <c r="M35" s="150"/>
      <c r="N35" s="151"/>
      <c r="O35" s="31"/>
      <c r="P35" s="27"/>
      <c r="Q35" s="27"/>
      <c r="R35" s="96" t="str">
        <f t="shared" si="0"/>
        <v/>
      </c>
      <c r="S35" s="32"/>
      <c r="T35" s="32"/>
      <c r="U35" s="97" t="str">
        <f t="shared" ref="U35" si="19">IF(AND(S35="Preventivo",T35="Automático"),"50%",IF(AND(S35="Preventivo",T35="Manual"),"40%",IF(AND(S35="Detectivo",T35="Automático"),"40%",IF(AND(S35="Detectivo",T35="Manual"),"30%",IF(AND(S35="Correctivo",T35="Automático"),"35%",IF(AND(S35="Correctivo",T35="Manual"),"25%",""))))))</f>
        <v/>
      </c>
      <c r="V35" s="32"/>
      <c r="W35" s="32"/>
      <c r="X35" s="32"/>
      <c r="Y35" s="98" t="str">
        <f>IFERROR(IF(AND(R33="Probabilidad",R35="Probabilidad"),(AA33-(+AA33*U35)),IF(R35="Probabilidad",(I33-(+I33*U35)),IF(R35="Impacto",AA33,""))),"")</f>
        <v/>
      </c>
      <c r="Z35" s="99" t="str">
        <f t="shared" si="2"/>
        <v/>
      </c>
      <c r="AA35" s="97" t="str">
        <f t="shared" ref="AA35" si="20">+Y35</f>
        <v/>
      </c>
      <c r="AB35" s="99" t="str">
        <f t="shared" si="4"/>
        <v/>
      </c>
      <c r="AC35" s="97" t="str">
        <f>IFERROR(IF(AND(R33="Impacto",R35="Impacto"),(AC31-(+AC31*U35)),IF(R35="Impacto",($M$32-(+$M$32*U35)),IF(R35="Probabilidad",AC31,""))),"")</f>
        <v/>
      </c>
      <c r="AD35" s="100" t="str">
        <f t="shared" ref="AD35" si="21">IFERROR(IF(OR(AND(Z35="Muy Baja",AB35="Leve"),AND(Z35="Muy Baja",AB35="Menor"),AND(Z35="Baja",AB35="Leve")),"Bajo",IF(OR(AND(Z35="Muy baja",AB35="Moderado"),AND(Z35="Baja",AB35="Menor"),AND(Z35="Baja",AB35="Moderado"),AND(Z35="Media",AB35="Leve"),AND(Z35="Media",AB35="Menor"),AND(Z35="Media",AB35="Moderado"),AND(Z35="Alta",AB35="Leve"),AND(Z35="Alta",AB35="Menor")),"Moderado",IF(OR(AND(Z35="Muy Baja",AB35="Mayor"),AND(Z35="Baja",AB35="Mayor"),AND(Z35="Media",AB35="Mayor"),AND(Z35="Alta",AB35="Moderado"),AND(Z35="Alta",AB35="Mayor"),AND(Z35="Muy Alta",AB35="Leve"),AND(Z35="Muy Alta",AB35="Menor"),AND(Z35="Muy Alta",AB35="Moderado"),AND(Z35="Muy Alta",AB35="Mayor")),"Alto",IF(OR(AND(Z35="Muy Baja",AB35="Catastrófico"),AND(Z35="Baja",AB35="Catastrófico"),AND(Z35="Media",AB35="Catastrófico"),AND(Z35="Alta",AB35="Catastrófico"),AND(Z35="Muy Alta",AB35="Catastrófico")),"Extremo","")))),"")</f>
        <v/>
      </c>
      <c r="AE35" s="32"/>
      <c r="AF35" s="33"/>
      <c r="AG35" s="34"/>
      <c r="AH35" s="35"/>
      <c r="AI35" s="35"/>
      <c r="AJ35" s="33"/>
      <c r="AK35" s="34"/>
    </row>
    <row r="36" spans="1:38" x14ac:dyDescent="0.3">
      <c r="A36" s="36"/>
      <c r="B36" s="589" t="s">
        <v>132</v>
      </c>
      <c r="C36" s="590"/>
      <c r="D36" s="590"/>
      <c r="E36" s="590"/>
      <c r="F36" s="590"/>
      <c r="G36" s="590"/>
      <c r="H36" s="590"/>
      <c r="I36" s="590"/>
      <c r="J36" s="590"/>
      <c r="K36" s="590"/>
      <c r="L36" s="590"/>
      <c r="M36" s="590"/>
      <c r="N36" s="590"/>
      <c r="O36" s="590"/>
      <c r="P36" s="590"/>
      <c r="Q36" s="590"/>
      <c r="R36" s="590"/>
      <c r="S36" s="590"/>
      <c r="T36" s="590"/>
      <c r="U36" s="590"/>
      <c r="V36" s="590"/>
      <c r="W36" s="590"/>
      <c r="X36" s="590"/>
      <c r="Y36" s="590"/>
      <c r="Z36" s="590"/>
      <c r="AA36" s="590"/>
      <c r="AB36" s="590"/>
      <c r="AC36" s="590"/>
      <c r="AD36" s="590"/>
      <c r="AE36" s="590"/>
      <c r="AF36" s="590"/>
      <c r="AG36" s="590"/>
      <c r="AH36" s="590"/>
      <c r="AI36" s="590"/>
      <c r="AJ36" s="590"/>
      <c r="AK36" s="591"/>
    </row>
    <row r="37" spans="1:38" x14ac:dyDescent="0.3">
      <c r="A37" s="37"/>
      <c r="B37" s="37"/>
      <c r="C37" s="37"/>
      <c r="D37" s="37"/>
      <c r="F37" s="38"/>
    </row>
    <row r="38" spans="1:38" x14ac:dyDescent="0.3">
      <c r="B38" s="39" t="s">
        <v>133</v>
      </c>
    </row>
    <row r="39" spans="1:38" x14ac:dyDescent="0.3">
      <c r="A39" s="37"/>
      <c r="B39" s="37"/>
      <c r="C39" s="37"/>
      <c r="D39" s="37"/>
      <c r="F39" s="38"/>
    </row>
    <row r="40" spans="1:38" x14ac:dyDescent="0.3">
      <c r="A40" s="37"/>
      <c r="B40" s="37"/>
      <c r="C40" s="88" t="s">
        <v>226</v>
      </c>
      <c r="D40" s="89"/>
      <c r="E40" s="391" t="s">
        <v>26</v>
      </c>
      <c r="F40" s="38"/>
    </row>
    <row r="41" spans="1:38" x14ac:dyDescent="0.3">
      <c r="A41" s="37"/>
      <c r="B41" s="37"/>
      <c r="C41" s="89" t="s">
        <v>227</v>
      </c>
      <c r="D41" s="89"/>
      <c r="E41" s="391"/>
      <c r="F41" s="38"/>
    </row>
    <row r="42" spans="1:38" x14ac:dyDescent="0.3">
      <c r="A42" s="37"/>
      <c r="B42" s="37"/>
      <c r="C42" s="89" t="s">
        <v>89</v>
      </c>
      <c r="D42" s="89"/>
      <c r="E42" s="89" t="s">
        <v>59</v>
      </c>
      <c r="F42" s="38"/>
    </row>
    <row r="43" spans="1:38" x14ac:dyDescent="0.3">
      <c r="A43" s="37"/>
      <c r="B43" s="37"/>
      <c r="C43" s="89" t="s">
        <v>55</v>
      </c>
      <c r="D43" s="89"/>
      <c r="E43" s="89" t="s">
        <v>131</v>
      </c>
      <c r="F43" s="38"/>
    </row>
    <row r="44" spans="1:38" x14ac:dyDescent="0.3">
      <c r="A44" s="37"/>
      <c r="B44" s="37"/>
      <c r="C44" s="89" t="s">
        <v>168</v>
      </c>
      <c r="D44" s="89"/>
      <c r="E44" s="89" t="s">
        <v>80</v>
      </c>
      <c r="F44" s="38"/>
    </row>
    <row r="45" spans="1:38" x14ac:dyDescent="0.3">
      <c r="A45" s="37"/>
      <c r="B45" s="37"/>
      <c r="C45" s="89" t="s">
        <v>228</v>
      </c>
      <c r="D45" s="89"/>
      <c r="E45" s="89" t="s">
        <v>229</v>
      </c>
      <c r="F45" s="38"/>
    </row>
    <row r="46" spans="1:38" x14ac:dyDescent="0.3">
      <c r="A46" s="37"/>
      <c r="B46" s="37"/>
      <c r="C46" s="89" t="s">
        <v>230</v>
      </c>
      <c r="D46" s="89"/>
      <c r="E46" s="89" t="s">
        <v>231</v>
      </c>
      <c r="F46" s="38"/>
    </row>
    <row r="47" spans="1:38" x14ac:dyDescent="0.3">
      <c r="A47" s="37"/>
      <c r="B47" s="37"/>
      <c r="C47" s="89"/>
      <c r="D47" s="89"/>
      <c r="E47" s="89" t="s">
        <v>197</v>
      </c>
      <c r="F47" s="38"/>
    </row>
    <row r="48" spans="1:38" x14ac:dyDescent="0.3">
      <c r="A48" s="37"/>
      <c r="B48" s="37"/>
      <c r="C48" s="89"/>
      <c r="D48" s="89"/>
      <c r="E48" s="89" t="s">
        <v>154</v>
      </c>
      <c r="F48" s="38"/>
    </row>
    <row r="49" spans="1:6" x14ac:dyDescent="0.3">
      <c r="A49" s="37"/>
      <c r="B49" s="37"/>
      <c r="C49" s="89"/>
      <c r="D49" s="89"/>
      <c r="E49" s="89" t="s">
        <v>232</v>
      </c>
      <c r="F49" s="38"/>
    </row>
    <row r="50" spans="1:6" ht="15" thickBot="1" x14ac:dyDescent="0.35">
      <c r="A50" s="37"/>
      <c r="B50" s="37"/>
      <c r="C50" s="89"/>
      <c r="D50" s="89"/>
      <c r="E50" s="90" t="s">
        <v>233</v>
      </c>
      <c r="F50" s="38"/>
    </row>
    <row r="51" spans="1:6" ht="15" thickBot="1" x14ac:dyDescent="0.35">
      <c r="A51" s="37"/>
      <c r="B51" s="37"/>
      <c r="C51" s="37"/>
      <c r="D51" s="37"/>
      <c r="E51" s="91" t="s">
        <v>234</v>
      </c>
      <c r="F51" s="38"/>
    </row>
    <row r="52" spans="1:6" x14ac:dyDescent="0.3">
      <c r="A52" s="37"/>
      <c r="B52" s="37"/>
      <c r="C52" s="37"/>
      <c r="D52" s="37"/>
      <c r="F52" s="38"/>
    </row>
    <row r="53" spans="1:6" x14ac:dyDescent="0.3">
      <c r="A53" s="37"/>
      <c r="B53" s="37"/>
      <c r="C53" s="37"/>
      <c r="D53" s="37"/>
      <c r="F53" s="38"/>
    </row>
    <row r="54" spans="1:6" x14ac:dyDescent="0.3">
      <c r="A54" s="37"/>
      <c r="B54" s="37"/>
      <c r="C54" s="37"/>
      <c r="D54" s="37"/>
      <c r="F54" s="38"/>
    </row>
    <row r="55" spans="1:6" x14ac:dyDescent="0.3">
      <c r="A55" s="37"/>
      <c r="B55" s="37"/>
      <c r="C55" s="37"/>
      <c r="D55" s="37"/>
      <c r="F55" s="38"/>
    </row>
    <row r="56" spans="1:6" x14ac:dyDescent="0.3">
      <c r="A56" s="37"/>
      <c r="B56" s="37"/>
      <c r="C56" s="37"/>
      <c r="D56" s="37"/>
      <c r="F56" s="38"/>
    </row>
    <row r="57" spans="1:6" x14ac:dyDescent="0.3">
      <c r="A57" s="37"/>
      <c r="B57" s="37"/>
      <c r="C57" s="37"/>
      <c r="D57" s="37"/>
      <c r="F57" s="38"/>
    </row>
  </sheetData>
  <mergeCells count="186">
    <mergeCell ref="A7:C10"/>
    <mergeCell ref="D7:AI7"/>
    <mergeCell ref="AJ7:AK7"/>
    <mergeCell ref="D8:AI9"/>
    <mergeCell ref="AJ8:AJ9"/>
    <mergeCell ref="AK8:AK9"/>
    <mergeCell ref="D10:AI10"/>
    <mergeCell ref="AJ10:AK10"/>
    <mergeCell ref="A14:A15"/>
    <mergeCell ref="B14:B15"/>
    <mergeCell ref="C14:C15"/>
    <mergeCell ref="D14:D15"/>
    <mergeCell ref="E14:E15"/>
    <mergeCell ref="F14:F15"/>
    <mergeCell ref="AG12:AK12"/>
    <mergeCell ref="A13:G13"/>
    <mergeCell ref="H13:N13"/>
    <mergeCell ref="O13:X13"/>
    <mergeCell ref="Y13:AE13"/>
    <mergeCell ref="AF13:AK13"/>
    <mergeCell ref="A12:B12"/>
    <mergeCell ref="C12:G12"/>
    <mergeCell ref="H12:I12"/>
    <mergeCell ref="J12:N12"/>
    <mergeCell ref="O12:P12"/>
    <mergeCell ref="Q12:AE12"/>
    <mergeCell ref="O14:O15"/>
    <mergeCell ref="P14:P15"/>
    <mergeCell ref="Q14:Q15"/>
    <mergeCell ref="R14:R15"/>
    <mergeCell ref="G14:G15"/>
    <mergeCell ref="H14:H15"/>
    <mergeCell ref="I14:I15"/>
    <mergeCell ref="J14:J15"/>
    <mergeCell ref="K14:K15"/>
    <mergeCell ref="L14:L15"/>
    <mergeCell ref="AJ14:AJ15"/>
    <mergeCell ref="AK14:AK15"/>
    <mergeCell ref="A16:A17"/>
    <mergeCell ref="B16:B17"/>
    <mergeCell ref="C16:C17"/>
    <mergeCell ref="D16:D17"/>
    <mergeCell ref="E16:E17"/>
    <mergeCell ref="F16:F17"/>
    <mergeCell ref="G16:G17"/>
    <mergeCell ref="H16:H17"/>
    <mergeCell ref="AD14:AD15"/>
    <mergeCell ref="AE14:AE15"/>
    <mergeCell ref="AF14:AF15"/>
    <mergeCell ref="AG14:AG15"/>
    <mergeCell ref="AH14:AH15"/>
    <mergeCell ref="AI14:AI15"/>
    <mergeCell ref="S14:X14"/>
    <mergeCell ref="Y14:Y15"/>
    <mergeCell ref="Z14:Z15"/>
    <mergeCell ref="AA14:AA15"/>
    <mergeCell ref="AB14:AB15"/>
    <mergeCell ref="AC14:AC15"/>
    <mergeCell ref="M14:M15"/>
    <mergeCell ref="N14:N15"/>
    <mergeCell ref="AF16:AF17"/>
    <mergeCell ref="AG16:AG17"/>
    <mergeCell ref="AH16:AH17"/>
    <mergeCell ref="AI16:AI17"/>
    <mergeCell ref="AJ16:AJ17"/>
    <mergeCell ref="AK16:AK17"/>
    <mergeCell ref="I16:I17"/>
    <mergeCell ref="J16:J17"/>
    <mergeCell ref="K16:K17"/>
    <mergeCell ref="L16:L17"/>
    <mergeCell ref="M16:M17"/>
    <mergeCell ref="N16:N17"/>
    <mergeCell ref="I18:I19"/>
    <mergeCell ref="J18:J19"/>
    <mergeCell ref="K18:K19"/>
    <mergeCell ref="L18:L19"/>
    <mergeCell ref="A18:A19"/>
    <mergeCell ref="B18:B19"/>
    <mergeCell ref="C18:C19"/>
    <mergeCell ref="D18:D19"/>
    <mergeCell ref="E18:E19"/>
    <mergeCell ref="F18:F19"/>
    <mergeCell ref="I20:I21"/>
    <mergeCell ref="J20:J21"/>
    <mergeCell ref="K20:K21"/>
    <mergeCell ref="L20:L21"/>
    <mergeCell ref="M20:M21"/>
    <mergeCell ref="N20:N21"/>
    <mergeCell ref="AJ18:AJ19"/>
    <mergeCell ref="AK18:AK19"/>
    <mergeCell ref="A20:A21"/>
    <mergeCell ref="B20:B21"/>
    <mergeCell ref="C20:C21"/>
    <mergeCell ref="D20:D21"/>
    <mergeCell ref="E20:E21"/>
    <mergeCell ref="F20:F21"/>
    <mergeCell ref="G20:G21"/>
    <mergeCell ref="H20:H21"/>
    <mergeCell ref="M18:M19"/>
    <mergeCell ref="N18:N19"/>
    <mergeCell ref="AF18:AF19"/>
    <mergeCell ref="AG18:AG19"/>
    <mergeCell ref="AH18:AH19"/>
    <mergeCell ref="AI18:AI19"/>
    <mergeCell ref="G18:G19"/>
    <mergeCell ref="H18:H19"/>
    <mergeCell ref="I22:I23"/>
    <mergeCell ref="J22:J23"/>
    <mergeCell ref="K22:K23"/>
    <mergeCell ref="L22:L23"/>
    <mergeCell ref="A22:A23"/>
    <mergeCell ref="B22:B23"/>
    <mergeCell ref="C22:C23"/>
    <mergeCell ref="D22:D23"/>
    <mergeCell ref="E22:E23"/>
    <mergeCell ref="F22:F23"/>
    <mergeCell ref="I24:I25"/>
    <mergeCell ref="J24:J25"/>
    <mergeCell ref="K24:K25"/>
    <mergeCell ref="L24:L25"/>
    <mergeCell ref="M24:M25"/>
    <mergeCell ref="N24:N25"/>
    <mergeCell ref="AJ22:AJ23"/>
    <mergeCell ref="AK22:AK23"/>
    <mergeCell ref="A24:A25"/>
    <mergeCell ref="B24:B25"/>
    <mergeCell ref="C24:C25"/>
    <mergeCell ref="D24:D25"/>
    <mergeCell ref="E24:E25"/>
    <mergeCell ref="F24:F25"/>
    <mergeCell ref="G24:G25"/>
    <mergeCell ref="H24:H25"/>
    <mergeCell ref="M22:M23"/>
    <mergeCell ref="N22:N23"/>
    <mergeCell ref="AF22:AF23"/>
    <mergeCell ref="AG22:AG23"/>
    <mergeCell ref="AH22:AH23"/>
    <mergeCell ref="AI22:AI23"/>
    <mergeCell ref="G22:G23"/>
    <mergeCell ref="H22:H23"/>
    <mergeCell ref="M26:M27"/>
    <mergeCell ref="N26:N27"/>
    <mergeCell ref="A28:A29"/>
    <mergeCell ref="B28:B29"/>
    <mergeCell ref="C28:C29"/>
    <mergeCell ref="D28:D29"/>
    <mergeCell ref="E28:E29"/>
    <mergeCell ref="F28:F29"/>
    <mergeCell ref="G28:G29"/>
    <mergeCell ref="H28:H29"/>
    <mergeCell ref="G26:G27"/>
    <mergeCell ref="H26:H27"/>
    <mergeCell ref="I26:I27"/>
    <mergeCell ref="J26:J27"/>
    <mergeCell ref="K26:K27"/>
    <mergeCell ref="L26:L27"/>
    <mergeCell ref="A26:A27"/>
    <mergeCell ref="B26:B27"/>
    <mergeCell ref="C26:C27"/>
    <mergeCell ref="D26:D27"/>
    <mergeCell ref="E26:E27"/>
    <mergeCell ref="F26:F27"/>
    <mergeCell ref="A1:C4"/>
    <mergeCell ref="D1:AK4"/>
    <mergeCell ref="M31:M32"/>
    <mergeCell ref="N31:N32"/>
    <mergeCell ref="B36:AK36"/>
    <mergeCell ref="E40:E41"/>
    <mergeCell ref="G31:G32"/>
    <mergeCell ref="H31:H32"/>
    <mergeCell ref="I31:I32"/>
    <mergeCell ref="J31:J32"/>
    <mergeCell ref="K31:K32"/>
    <mergeCell ref="L31:L32"/>
    <mergeCell ref="A31:A32"/>
    <mergeCell ref="B31:B32"/>
    <mergeCell ref="C31:C32"/>
    <mergeCell ref="D31:D32"/>
    <mergeCell ref="E31:E32"/>
    <mergeCell ref="F31:F32"/>
    <mergeCell ref="I28:I29"/>
    <mergeCell ref="J28:J29"/>
    <mergeCell ref="K28:K29"/>
    <mergeCell ref="L28:L29"/>
    <mergeCell ref="M28:M29"/>
    <mergeCell ref="N28:N29"/>
  </mergeCells>
  <conditionalFormatting sqref="H16 Z16:Z35 H18">
    <cfRule type="cellIs" dxfId="1513" priority="79" operator="equal">
      <formula>"Muy Alta"</formula>
    </cfRule>
    <cfRule type="cellIs" dxfId="1512" priority="80" operator="equal">
      <formula>"Alta"</formula>
    </cfRule>
    <cfRule type="cellIs" dxfId="1511" priority="81" operator="equal">
      <formula>"Media"</formula>
    </cfRule>
    <cfRule type="cellIs" dxfId="1510" priority="82" operator="equal">
      <formula>"Baja"</formula>
    </cfRule>
    <cfRule type="cellIs" dxfId="1509" priority="83" operator="equal">
      <formula>"Muy Baja"</formula>
    </cfRule>
  </conditionalFormatting>
  <conditionalFormatting sqref="H20">
    <cfRule type="cellIs" dxfId="1508" priority="65" operator="equal">
      <formula>"Muy Alta"</formula>
    </cfRule>
    <cfRule type="cellIs" dxfId="1507" priority="66" operator="equal">
      <formula>"Alta"</formula>
    </cfRule>
    <cfRule type="cellIs" dxfId="1506" priority="67" operator="equal">
      <formula>"Media"</formula>
    </cfRule>
    <cfRule type="cellIs" dxfId="1505" priority="68" operator="equal">
      <formula>"Baja"</formula>
    </cfRule>
    <cfRule type="cellIs" dxfId="1504" priority="69" operator="equal">
      <formula>"Muy Baja"</formula>
    </cfRule>
  </conditionalFormatting>
  <conditionalFormatting sqref="H22">
    <cfRule type="cellIs" dxfId="1503" priority="56" operator="equal">
      <formula>"Muy Alta"</formula>
    </cfRule>
    <cfRule type="cellIs" dxfId="1502" priority="57" operator="equal">
      <formula>"Alta"</formula>
    </cfRule>
    <cfRule type="cellIs" dxfId="1501" priority="58" operator="equal">
      <formula>"Media"</formula>
    </cfRule>
    <cfRule type="cellIs" dxfId="1500" priority="59" operator="equal">
      <formula>"Baja"</formula>
    </cfRule>
    <cfRule type="cellIs" dxfId="1499" priority="60" operator="equal">
      <formula>"Muy Baja"</formula>
    </cfRule>
  </conditionalFormatting>
  <conditionalFormatting sqref="H24">
    <cfRule type="cellIs" dxfId="1498" priority="47" operator="equal">
      <formula>"Muy Alta"</formula>
    </cfRule>
    <cfRule type="cellIs" dxfId="1497" priority="48" operator="equal">
      <formula>"Alta"</formula>
    </cfRule>
    <cfRule type="cellIs" dxfId="1496" priority="49" operator="equal">
      <formula>"Media"</formula>
    </cfRule>
    <cfRule type="cellIs" dxfId="1495" priority="50" operator="equal">
      <formula>"Baja"</formula>
    </cfRule>
    <cfRule type="cellIs" dxfId="1494" priority="51" operator="equal">
      <formula>"Muy Baja"</formula>
    </cfRule>
  </conditionalFormatting>
  <conditionalFormatting sqref="H26">
    <cfRule type="cellIs" dxfId="1493" priority="42" operator="equal">
      <formula>"Muy Alta"</formula>
    </cfRule>
    <cfRule type="cellIs" dxfId="1492" priority="43" operator="equal">
      <formula>"Alta"</formula>
    </cfRule>
    <cfRule type="cellIs" dxfId="1491" priority="44" operator="equal">
      <formula>"Media"</formula>
    </cfRule>
    <cfRule type="cellIs" dxfId="1490" priority="45" operator="equal">
      <formula>"Baja"</formula>
    </cfRule>
    <cfRule type="cellIs" dxfId="1489" priority="46" operator="equal">
      <formula>"Muy Baja"</formula>
    </cfRule>
  </conditionalFormatting>
  <conditionalFormatting sqref="H28">
    <cfRule type="cellIs" dxfId="1488" priority="33" operator="equal">
      <formula>"Muy Alta"</formula>
    </cfRule>
    <cfRule type="cellIs" dxfId="1487" priority="34" operator="equal">
      <formula>"Alta"</formula>
    </cfRule>
    <cfRule type="cellIs" dxfId="1486" priority="35" operator="equal">
      <formula>"Media"</formula>
    </cfRule>
    <cfRule type="cellIs" dxfId="1485" priority="36" operator="equal">
      <formula>"Baja"</formula>
    </cfRule>
    <cfRule type="cellIs" dxfId="1484" priority="37" operator="equal">
      <formula>"Muy Baja"</formula>
    </cfRule>
  </conditionalFormatting>
  <conditionalFormatting sqref="H30:H31">
    <cfRule type="cellIs" dxfId="1483" priority="24" operator="equal">
      <formula>"Muy Alta"</formula>
    </cfRule>
    <cfRule type="cellIs" dxfId="1482" priority="25" operator="equal">
      <formula>"Alta"</formula>
    </cfRule>
    <cfRule type="cellIs" dxfId="1481" priority="26" operator="equal">
      <formula>"Media"</formula>
    </cfRule>
    <cfRule type="cellIs" dxfId="1480" priority="27" operator="equal">
      <formula>"Baja"</formula>
    </cfRule>
    <cfRule type="cellIs" dxfId="1479" priority="28" operator="equal">
      <formula>"Muy Baja"</formula>
    </cfRule>
  </conditionalFormatting>
  <conditionalFormatting sqref="H33:H34">
    <cfRule type="cellIs" dxfId="1478" priority="15" operator="equal">
      <formula>"Muy Alta"</formula>
    </cfRule>
    <cfRule type="cellIs" dxfId="1477" priority="16" operator="equal">
      <formula>"Alta"</formula>
    </cfRule>
    <cfRule type="cellIs" dxfId="1476" priority="17" operator="equal">
      <formula>"Media"</formula>
    </cfRule>
    <cfRule type="cellIs" dxfId="1475" priority="18" operator="equal">
      <formula>"Baja"</formula>
    </cfRule>
    <cfRule type="cellIs" dxfId="1474" priority="19" operator="equal">
      <formula>"Muy Baja"</formula>
    </cfRule>
  </conditionalFormatting>
  <conditionalFormatting sqref="K16:K18 K20:K28 K30:K35">
    <cfRule type="containsText" dxfId="1473" priority="1" operator="containsText" text="❌">
      <formula>NOT(ISERROR(SEARCH("❌",K16)))</formula>
    </cfRule>
  </conditionalFormatting>
  <conditionalFormatting sqref="L16 AB16:AB35">
    <cfRule type="cellIs" dxfId="1472" priority="6" operator="equal">
      <formula>"Catastrófico"</formula>
    </cfRule>
    <cfRule type="cellIs" dxfId="1471" priority="7" operator="equal">
      <formula>"Mayor"</formula>
    </cfRule>
    <cfRule type="cellIs" dxfId="1470" priority="8" operator="equal">
      <formula>"Moderado"</formula>
    </cfRule>
    <cfRule type="cellIs" dxfId="1469" priority="9" operator="equal">
      <formula>"Menor"</formula>
    </cfRule>
    <cfRule type="cellIs" dxfId="1468" priority="10" operator="equal">
      <formula>"Leve"</formula>
    </cfRule>
  </conditionalFormatting>
  <conditionalFormatting sqref="L18 L20 L22 L24 L26 L28 L30:L31 L33:L34">
    <cfRule type="cellIs" dxfId="1467" priority="74" operator="equal">
      <formula>"Catastrófico"</formula>
    </cfRule>
    <cfRule type="cellIs" dxfId="1466" priority="75" operator="equal">
      <formula>"Mayor"</formula>
    </cfRule>
    <cfRule type="cellIs" dxfId="1465" priority="76" operator="equal">
      <formula>"Moderado"</formula>
    </cfRule>
    <cfRule type="cellIs" dxfId="1464" priority="77" operator="equal">
      <formula>"Menor"</formula>
    </cfRule>
    <cfRule type="cellIs" dxfId="1463" priority="78" operator="equal">
      <formula>"Leve"</formula>
    </cfRule>
  </conditionalFormatting>
  <conditionalFormatting sqref="N16 AD16:AD35">
    <cfRule type="cellIs" dxfId="1462" priority="2" operator="equal">
      <formula>"Extremo"</formula>
    </cfRule>
    <cfRule type="cellIs" dxfId="1461" priority="3" operator="equal">
      <formula>"Alto"</formula>
    </cfRule>
    <cfRule type="cellIs" dxfId="1460" priority="4" operator="equal">
      <formula>"Moderado"</formula>
    </cfRule>
    <cfRule type="cellIs" dxfId="1459" priority="5" operator="equal">
      <formula>"Bajo"</formula>
    </cfRule>
  </conditionalFormatting>
  <conditionalFormatting sqref="N18">
    <cfRule type="cellIs" dxfId="1458" priority="70" operator="equal">
      <formula>"Extremo"</formula>
    </cfRule>
    <cfRule type="cellIs" dxfId="1457" priority="71" operator="equal">
      <formula>"Alto"</formula>
    </cfRule>
    <cfRule type="cellIs" dxfId="1456" priority="72" operator="equal">
      <formula>"Moderado"</formula>
    </cfRule>
    <cfRule type="cellIs" dxfId="1455" priority="73" operator="equal">
      <formula>"Bajo"</formula>
    </cfRule>
  </conditionalFormatting>
  <conditionalFormatting sqref="N20">
    <cfRule type="cellIs" dxfId="1454" priority="61" operator="equal">
      <formula>"Extremo"</formula>
    </cfRule>
    <cfRule type="cellIs" dxfId="1453" priority="62" operator="equal">
      <formula>"Alto"</formula>
    </cfRule>
    <cfRule type="cellIs" dxfId="1452" priority="63" operator="equal">
      <formula>"Moderado"</formula>
    </cfRule>
    <cfRule type="cellIs" dxfId="1451" priority="64" operator="equal">
      <formula>"Bajo"</formula>
    </cfRule>
  </conditionalFormatting>
  <conditionalFormatting sqref="N22 N24">
    <cfRule type="cellIs" dxfId="1450" priority="52" operator="equal">
      <formula>"Extremo"</formula>
    </cfRule>
    <cfRule type="cellIs" dxfId="1449" priority="53" operator="equal">
      <formula>"Alto"</formula>
    </cfRule>
    <cfRule type="cellIs" dxfId="1448" priority="54" operator="equal">
      <formula>"Moderado"</formula>
    </cfRule>
    <cfRule type="cellIs" dxfId="1447" priority="55" operator="equal">
      <formula>"Bajo"</formula>
    </cfRule>
  </conditionalFormatting>
  <conditionalFormatting sqref="N26">
    <cfRule type="cellIs" dxfId="1446" priority="38" operator="equal">
      <formula>"Extremo"</formula>
    </cfRule>
    <cfRule type="cellIs" dxfId="1445" priority="39" operator="equal">
      <formula>"Alto"</formula>
    </cfRule>
    <cfRule type="cellIs" dxfId="1444" priority="40" operator="equal">
      <formula>"Moderado"</formula>
    </cfRule>
    <cfRule type="cellIs" dxfId="1443" priority="41" operator="equal">
      <formula>"Bajo"</formula>
    </cfRule>
  </conditionalFormatting>
  <conditionalFormatting sqref="N28">
    <cfRule type="cellIs" dxfId="1442" priority="29" operator="equal">
      <formula>"Extremo"</formula>
    </cfRule>
    <cfRule type="cellIs" dxfId="1441" priority="30" operator="equal">
      <formula>"Alto"</formula>
    </cfRule>
    <cfRule type="cellIs" dxfId="1440" priority="31" operator="equal">
      <formula>"Moderado"</formula>
    </cfRule>
    <cfRule type="cellIs" dxfId="1439" priority="32" operator="equal">
      <formula>"Bajo"</formula>
    </cfRule>
  </conditionalFormatting>
  <conditionalFormatting sqref="N30:N31">
    <cfRule type="cellIs" dxfId="1438" priority="20" operator="equal">
      <formula>"Extremo"</formula>
    </cfRule>
    <cfRule type="cellIs" dxfId="1437" priority="21" operator="equal">
      <formula>"Alto"</formula>
    </cfRule>
    <cfRule type="cellIs" dxfId="1436" priority="22" operator="equal">
      <formula>"Moderado"</formula>
    </cfRule>
    <cfRule type="cellIs" dxfId="1435" priority="23" operator="equal">
      <formula>"Bajo"</formula>
    </cfRule>
  </conditionalFormatting>
  <conditionalFormatting sqref="N33:N34">
    <cfRule type="cellIs" dxfId="1434" priority="11" operator="equal">
      <formula>"Extremo"</formula>
    </cfRule>
    <cfRule type="cellIs" dxfId="1433" priority="12" operator="equal">
      <formula>"Alto"</formula>
    </cfRule>
    <cfRule type="cellIs" dxfId="1432" priority="13" operator="equal">
      <formula>"Moderado"</formula>
    </cfRule>
    <cfRule type="cellIs" dxfId="1431" priority="14" operator="equal">
      <formula>"Bajo"</formula>
    </cfRule>
  </conditionalFormatting>
  <dataValidations count="2">
    <dataValidation type="list" allowBlank="1" showInputMessage="1" showErrorMessage="1" sqref="F16:F35" xr:uid="{21A68BA7-AFFB-4A9E-9F9B-D4C85EF14A5A}">
      <formula1>$E$41:$E$50</formula1>
    </dataValidation>
    <dataValidation type="list" allowBlank="1" showInputMessage="1" showErrorMessage="1" sqref="B16:B35" xr:uid="{B6130A73-89ED-4775-8F28-A1C69E85F83A}">
      <formula1>$C$40:$C$45</formula1>
    </dataValidation>
  </dataValidation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1AF18-E789-4825-8442-8F303A19CFC8}">
  <dimension ref="A1:AK18"/>
  <sheetViews>
    <sheetView workbookViewId="0">
      <selection activeCell="E5" sqref="E5"/>
    </sheetView>
  </sheetViews>
  <sheetFormatPr baseColWidth="10" defaultRowHeight="14.4" x14ac:dyDescent="0.3"/>
  <cols>
    <col min="5" max="5" width="36.88671875" customWidth="1"/>
    <col min="16" max="16" width="27.88671875" customWidth="1"/>
    <col min="17" max="17" width="14.6640625" customWidth="1"/>
  </cols>
  <sheetData>
    <row r="1" spans="1:37" x14ac:dyDescent="0.3">
      <c r="A1" s="542" t="s">
        <v>1259</v>
      </c>
      <c r="B1" s="543"/>
      <c r="C1" s="544"/>
      <c r="D1" s="551" t="s">
        <v>439</v>
      </c>
      <c r="E1" s="552"/>
      <c r="F1" s="552"/>
      <c r="G1" s="552"/>
      <c r="H1" s="552"/>
      <c r="I1" s="552"/>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3"/>
    </row>
    <row r="2" spans="1:37" x14ac:dyDescent="0.3">
      <c r="A2" s="545"/>
      <c r="B2" s="546"/>
      <c r="C2" s="547"/>
      <c r="D2" s="554"/>
      <c r="E2" s="555"/>
      <c r="F2" s="555"/>
      <c r="G2" s="555"/>
      <c r="H2" s="555"/>
      <c r="I2" s="555"/>
      <c r="J2" s="555"/>
      <c r="K2" s="555"/>
      <c r="L2" s="555"/>
      <c r="M2" s="555"/>
      <c r="N2" s="555"/>
      <c r="O2" s="555"/>
      <c r="P2" s="555"/>
      <c r="Q2" s="555"/>
      <c r="R2" s="555"/>
      <c r="S2" s="555"/>
      <c r="T2" s="555"/>
      <c r="U2" s="555"/>
      <c r="V2" s="555"/>
      <c r="W2" s="555"/>
      <c r="X2" s="555"/>
      <c r="Y2" s="555"/>
      <c r="Z2" s="555"/>
      <c r="AA2" s="555"/>
      <c r="AB2" s="555"/>
      <c r="AC2" s="555"/>
      <c r="AD2" s="555"/>
      <c r="AE2" s="555"/>
      <c r="AF2" s="555"/>
      <c r="AG2" s="555"/>
      <c r="AH2" s="555"/>
      <c r="AI2" s="555"/>
      <c r="AJ2" s="555"/>
      <c r="AK2" s="556"/>
    </row>
    <row r="3" spans="1:37" x14ac:dyDescent="0.3">
      <c r="A3" s="545"/>
      <c r="B3" s="546"/>
      <c r="C3" s="547"/>
      <c r="D3" s="554"/>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555"/>
      <c r="AJ3" s="555"/>
      <c r="AK3" s="556"/>
    </row>
    <row r="4" spans="1:37" ht="15" thickBot="1" x14ac:dyDescent="0.35">
      <c r="A4" s="548"/>
      <c r="B4" s="549"/>
      <c r="C4" s="550"/>
      <c r="D4" s="557"/>
      <c r="E4" s="558"/>
      <c r="F4" s="558"/>
      <c r="G4" s="558"/>
      <c r="H4" s="558"/>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8"/>
      <c r="AH4" s="558"/>
      <c r="AI4" s="558"/>
      <c r="AJ4" s="558"/>
      <c r="AK4" s="559"/>
    </row>
    <row r="5" spans="1:37" ht="15" thickBot="1" x14ac:dyDescent="0.35"/>
    <row r="6" spans="1:37" ht="18.600000000000001" thickBot="1" x14ac:dyDescent="0.4">
      <c r="A6" s="360" t="s">
        <v>1310</v>
      </c>
      <c r="B6" s="356"/>
      <c r="C6" s="356"/>
      <c r="D6" s="356"/>
      <c r="E6" s="357"/>
      <c r="F6" s="358"/>
      <c r="G6" s="358"/>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9"/>
    </row>
    <row r="7" spans="1:37" ht="19.2" customHeight="1" x14ac:dyDescent="0.3">
      <c r="A7" s="627"/>
      <c r="B7" s="628"/>
      <c r="C7" s="628"/>
      <c r="D7" s="629"/>
      <c r="E7" s="636" t="s">
        <v>185</v>
      </c>
      <c r="F7" s="607"/>
      <c r="G7" s="607"/>
      <c r="H7" s="607"/>
      <c r="I7" s="607"/>
      <c r="J7" s="607"/>
      <c r="K7" s="607"/>
      <c r="L7" s="607"/>
      <c r="M7" s="607"/>
      <c r="N7" s="607"/>
      <c r="O7" s="607"/>
      <c r="P7" s="607"/>
      <c r="Q7" s="607"/>
      <c r="R7" s="607"/>
      <c r="S7" s="607"/>
      <c r="T7" s="607"/>
      <c r="U7" s="607"/>
      <c r="V7" s="607"/>
      <c r="W7" s="607"/>
      <c r="X7" s="607"/>
      <c r="Y7" s="607"/>
      <c r="Z7" s="607"/>
      <c r="AA7" s="607"/>
      <c r="AB7" s="607"/>
      <c r="AC7" s="607"/>
      <c r="AD7" s="607"/>
      <c r="AE7" s="607"/>
      <c r="AF7" s="607"/>
      <c r="AG7" s="608"/>
      <c r="AH7" s="637" t="s">
        <v>436</v>
      </c>
      <c r="AI7" s="607"/>
      <c r="AJ7" s="607"/>
      <c r="AK7" s="608"/>
    </row>
    <row r="8" spans="1:37" ht="17.399999999999999" customHeight="1" x14ac:dyDescent="0.3">
      <c r="A8" s="630"/>
      <c r="B8" s="631"/>
      <c r="C8" s="631"/>
      <c r="D8" s="632"/>
      <c r="E8" s="638" t="s">
        <v>187</v>
      </c>
      <c r="F8" s="628"/>
      <c r="G8" s="628"/>
      <c r="H8" s="628"/>
      <c r="I8" s="628"/>
      <c r="J8" s="628"/>
      <c r="K8" s="628"/>
      <c r="L8" s="628"/>
      <c r="M8" s="628"/>
      <c r="N8" s="628"/>
      <c r="O8" s="628"/>
      <c r="P8" s="628"/>
      <c r="Q8" s="628"/>
      <c r="R8" s="628"/>
      <c r="S8" s="628"/>
      <c r="T8" s="628"/>
      <c r="U8" s="628"/>
      <c r="V8" s="628"/>
      <c r="W8" s="628"/>
      <c r="X8" s="628"/>
      <c r="Y8" s="628"/>
      <c r="Z8" s="628"/>
      <c r="AA8" s="628"/>
      <c r="AB8" s="628"/>
      <c r="AC8" s="628"/>
      <c r="AD8" s="628"/>
      <c r="AE8" s="628"/>
      <c r="AF8" s="628"/>
      <c r="AG8" s="629"/>
      <c r="AH8" s="637" t="s">
        <v>437</v>
      </c>
      <c r="AI8" s="607"/>
      <c r="AJ8" s="607"/>
      <c r="AK8" s="608"/>
    </row>
    <row r="9" spans="1:37" x14ac:dyDescent="0.3">
      <c r="A9" s="633"/>
      <c r="B9" s="634"/>
      <c r="C9" s="634"/>
      <c r="D9" s="635"/>
      <c r="E9" s="633"/>
      <c r="F9" s="634"/>
      <c r="G9" s="634"/>
      <c r="H9" s="634"/>
      <c r="I9" s="634"/>
      <c r="J9" s="634"/>
      <c r="K9" s="634"/>
      <c r="L9" s="634"/>
      <c r="M9" s="634"/>
      <c r="N9" s="634"/>
      <c r="O9" s="634"/>
      <c r="P9" s="634"/>
      <c r="Q9" s="634"/>
      <c r="R9" s="634"/>
      <c r="S9" s="634"/>
      <c r="T9" s="634"/>
      <c r="U9" s="634"/>
      <c r="V9" s="634"/>
      <c r="W9" s="634"/>
      <c r="X9" s="634"/>
      <c r="Y9" s="634"/>
      <c r="Z9" s="634"/>
      <c r="AA9" s="634"/>
      <c r="AB9" s="634"/>
      <c r="AC9" s="634"/>
      <c r="AD9" s="634"/>
      <c r="AE9" s="634"/>
      <c r="AF9" s="634"/>
      <c r="AG9" s="635"/>
      <c r="AH9" s="637" t="s">
        <v>438</v>
      </c>
      <c r="AI9" s="607"/>
      <c r="AJ9" s="607"/>
      <c r="AK9" s="608"/>
    </row>
    <row r="10" spans="1:37" x14ac:dyDescent="0.3">
      <c r="A10" s="155"/>
      <c r="B10" s="156"/>
      <c r="C10" s="155"/>
      <c r="D10" s="155"/>
      <c r="E10" s="157"/>
      <c r="F10" s="155"/>
      <c r="G10" s="157"/>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row>
    <row r="11" spans="1:37" ht="23.4" x14ac:dyDescent="0.3">
      <c r="A11" s="624" t="s">
        <v>8</v>
      </c>
      <c r="B11" s="608"/>
      <c r="C11" s="625" t="s">
        <v>439</v>
      </c>
      <c r="D11" s="607"/>
      <c r="E11" s="607"/>
      <c r="F11" s="607"/>
      <c r="G11" s="608"/>
      <c r="H11" s="626" t="s">
        <v>10</v>
      </c>
      <c r="I11" s="608"/>
      <c r="J11" s="625" t="s">
        <v>1311</v>
      </c>
      <c r="K11" s="607"/>
      <c r="L11" s="607"/>
      <c r="M11" s="607"/>
      <c r="N11" s="608"/>
      <c r="O11" s="626" t="s">
        <v>12</v>
      </c>
      <c r="P11" s="608"/>
      <c r="Q11" s="618"/>
      <c r="R11" s="607"/>
      <c r="S11" s="607"/>
      <c r="T11" s="607"/>
      <c r="U11" s="607"/>
      <c r="V11" s="607"/>
      <c r="W11" s="607"/>
      <c r="X11" s="607"/>
      <c r="Y11" s="607"/>
      <c r="Z11" s="607"/>
      <c r="AA11" s="607"/>
      <c r="AB11" s="607"/>
      <c r="AC11" s="607"/>
      <c r="AD11" s="607"/>
      <c r="AE11" s="608"/>
      <c r="AF11" s="158" t="s">
        <v>14</v>
      </c>
      <c r="AG11" s="618"/>
      <c r="AH11" s="607"/>
      <c r="AI11" s="607"/>
      <c r="AJ11" s="607"/>
      <c r="AK11" s="608"/>
    </row>
    <row r="12" spans="1:37" x14ac:dyDescent="0.3">
      <c r="A12" s="619" t="s">
        <v>16</v>
      </c>
      <c r="B12" s="607"/>
      <c r="C12" s="607"/>
      <c r="D12" s="607"/>
      <c r="E12" s="607"/>
      <c r="F12" s="607"/>
      <c r="G12" s="608"/>
      <c r="H12" s="620" t="s">
        <v>17</v>
      </c>
      <c r="I12" s="607"/>
      <c r="J12" s="607"/>
      <c r="K12" s="607"/>
      <c r="L12" s="607"/>
      <c r="M12" s="607"/>
      <c r="N12" s="608"/>
      <c r="O12" s="621" t="s">
        <v>18</v>
      </c>
      <c r="P12" s="607"/>
      <c r="Q12" s="607"/>
      <c r="R12" s="607"/>
      <c r="S12" s="607"/>
      <c r="T12" s="607"/>
      <c r="U12" s="607"/>
      <c r="V12" s="607"/>
      <c r="W12" s="607"/>
      <c r="X12" s="608"/>
      <c r="Y12" s="622" t="s">
        <v>19</v>
      </c>
      <c r="Z12" s="607"/>
      <c r="AA12" s="607"/>
      <c r="AB12" s="607"/>
      <c r="AC12" s="607"/>
      <c r="AD12" s="607"/>
      <c r="AE12" s="608"/>
      <c r="AF12" s="623" t="s">
        <v>20</v>
      </c>
      <c r="AG12" s="607"/>
      <c r="AH12" s="607"/>
      <c r="AI12" s="607"/>
      <c r="AJ12" s="607"/>
      <c r="AK12" s="608"/>
    </row>
    <row r="13" spans="1:37" x14ac:dyDescent="0.3">
      <c r="A13" s="615" t="s">
        <v>21</v>
      </c>
      <c r="B13" s="616" t="s">
        <v>22</v>
      </c>
      <c r="C13" s="617" t="s">
        <v>23</v>
      </c>
      <c r="D13" s="617" t="s">
        <v>24</v>
      </c>
      <c r="E13" s="617" t="s">
        <v>25</v>
      </c>
      <c r="F13" s="617" t="s">
        <v>26</v>
      </c>
      <c r="G13" s="617" t="s">
        <v>27</v>
      </c>
      <c r="H13" s="612" t="s">
        <v>28</v>
      </c>
      <c r="I13" s="611" t="s">
        <v>29</v>
      </c>
      <c r="J13" s="612" t="s">
        <v>30</v>
      </c>
      <c r="K13" s="612" t="s">
        <v>31</v>
      </c>
      <c r="L13" s="612" t="s">
        <v>32</v>
      </c>
      <c r="M13" s="611" t="s">
        <v>29</v>
      </c>
      <c r="N13" s="612" t="s">
        <v>33</v>
      </c>
      <c r="O13" s="613" t="s">
        <v>34</v>
      </c>
      <c r="P13" s="614" t="s">
        <v>35</v>
      </c>
      <c r="Q13" s="614" t="s">
        <v>36</v>
      </c>
      <c r="R13" s="614" t="s">
        <v>37</v>
      </c>
      <c r="S13" s="610" t="s">
        <v>38</v>
      </c>
      <c r="T13" s="607"/>
      <c r="U13" s="607"/>
      <c r="V13" s="607"/>
      <c r="W13" s="607"/>
      <c r="X13" s="608"/>
      <c r="Y13" s="609" t="s">
        <v>39</v>
      </c>
      <c r="Z13" s="609" t="s">
        <v>40</v>
      </c>
      <c r="AA13" s="609" t="s">
        <v>29</v>
      </c>
      <c r="AB13" s="609" t="s">
        <v>41</v>
      </c>
      <c r="AC13" s="609" t="s">
        <v>29</v>
      </c>
      <c r="AD13" s="609" t="s">
        <v>42</v>
      </c>
      <c r="AE13" s="609" t="s">
        <v>43</v>
      </c>
      <c r="AF13" s="604" t="s">
        <v>20</v>
      </c>
      <c r="AG13" s="604" t="s">
        <v>44</v>
      </c>
      <c r="AH13" s="604" t="s">
        <v>45</v>
      </c>
      <c r="AI13" s="604" t="s">
        <v>46</v>
      </c>
      <c r="AJ13" s="604" t="s">
        <v>47</v>
      </c>
      <c r="AK13" s="604" t="s">
        <v>48</v>
      </c>
    </row>
    <row r="14" spans="1:37" ht="79.8" x14ac:dyDescent="0.3">
      <c r="A14" s="605"/>
      <c r="B14" s="605"/>
      <c r="C14" s="605"/>
      <c r="D14" s="605"/>
      <c r="E14" s="605"/>
      <c r="F14" s="605"/>
      <c r="G14" s="605"/>
      <c r="H14" s="605"/>
      <c r="I14" s="605"/>
      <c r="J14" s="605"/>
      <c r="K14" s="605"/>
      <c r="L14" s="605"/>
      <c r="M14" s="605"/>
      <c r="N14" s="605"/>
      <c r="O14" s="605"/>
      <c r="P14" s="605"/>
      <c r="Q14" s="605"/>
      <c r="R14" s="605"/>
      <c r="S14" s="159" t="s">
        <v>49</v>
      </c>
      <c r="T14" s="159" t="s">
        <v>50</v>
      </c>
      <c r="U14" s="159" t="s">
        <v>51</v>
      </c>
      <c r="V14" s="159" t="s">
        <v>52</v>
      </c>
      <c r="W14" s="159" t="s">
        <v>53</v>
      </c>
      <c r="X14" s="159" t="s">
        <v>54</v>
      </c>
      <c r="Y14" s="605"/>
      <c r="Z14" s="605"/>
      <c r="AA14" s="605"/>
      <c r="AB14" s="605"/>
      <c r="AC14" s="605"/>
      <c r="AD14" s="605"/>
      <c r="AE14" s="605"/>
      <c r="AF14" s="605"/>
      <c r="AG14" s="605"/>
      <c r="AH14" s="605"/>
      <c r="AI14" s="605"/>
      <c r="AJ14" s="605"/>
      <c r="AK14" s="605"/>
    </row>
    <row r="15" spans="1:37" ht="180.6" customHeight="1" x14ac:dyDescent="0.3">
      <c r="A15" s="160">
        <v>1</v>
      </c>
      <c r="B15" s="129" t="s">
        <v>440</v>
      </c>
      <c r="C15" s="129" t="s">
        <v>441</v>
      </c>
      <c r="D15" s="129" t="s">
        <v>442</v>
      </c>
      <c r="E15" s="129" t="s">
        <v>443</v>
      </c>
      <c r="F15" s="129" t="s">
        <v>444</v>
      </c>
      <c r="G15" s="129" t="s">
        <v>445</v>
      </c>
      <c r="H15" s="161" t="s">
        <v>446</v>
      </c>
      <c r="I15" s="162">
        <v>0.6</v>
      </c>
      <c r="J15" s="162" t="s">
        <v>447</v>
      </c>
      <c r="K15" s="162" t="s">
        <v>448</v>
      </c>
      <c r="L15" s="161" t="s">
        <v>449</v>
      </c>
      <c r="M15" s="162">
        <f t="shared" ref="M15:M16" si="0">IF(L15="","",IF(L15="Leve",0.2,IF(L15="Menor",0.4,IF(L15="Moderado",0.6,IF(L15="Mayor",0.8,IF(L15="Catastrófico",1,))))))</f>
        <v>0.8</v>
      </c>
      <c r="N15" s="361" t="s">
        <v>450</v>
      </c>
      <c r="O15" s="129">
        <v>1</v>
      </c>
      <c r="P15" s="163" t="s">
        <v>451</v>
      </c>
      <c r="Q15" s="163" t="s">
        <v>452</v>
      </c>
      <c r="R15" s="129" t="str">
        <f>IF(OR(S15="Preventivo",S15="Detectivo"),"Probabilidad",IF(S15="Correctivo","Impacto",""))</f>
        <v>Probabilidad</v>
      </c>
      <c r="S15" s="129" t="s">
        <v>63</v>
      </c>
      <c r="T15" s="129" t="s">
        <v>64</v>
      </c>
      <c r="U15" s="162" t="str">
        <f>IF(AND(S15="Preventivo",T15="Automático"),"50%",IF(AND(S15="Preventivo",T15="Manual"),"40%",IF(AND(S15="Detectivo",T15="Automático"),"40%",IF(AND(S15="Detectivo",T15="Manual"),"30%",IF(AND(S15="Correctivo",T15="Automático"),"35%",IF(AND(S15="Correctivo",T15="Manual"),"25%",""))))))</f>
        <v>40%</v>
      </c>
      <c r="V15" s="129" t="s">
        <v>453</v>
      </c>
      <c r="W15" s="129" t="s">
        <v>167</v>
      </c>
      <c r="X15" s="129" t="s">
        <v>454</v>
      </c>
      <c r="Y15" s="164">
        <f>IFERROR(IF(R15="Probabilidad",(I15-(+I15*U15)),IF(R15="Impacto",I15,"")),"")</f>
        <v>0.36</v>
      </c>
      <c r="Z15" s="161" t="str">
        <f>IFERROR(IF(Y15="","",IF(Y15&lt;=0.2,"Muy Baja",IF(Y15&lt;=0.4,"Baja",IF(Y15&lt;=0.6,"Media",IF(Y15&lt;=0.8,"Alta","Muy Alta"))))),"")</f>
        <v>Baja</v>
      </c>
      <c r="AA15" s="162">
        <f>+Y15</f>
        <v>0.36</v>
      </c>
      <c r="AB15" s="161" t="str">
        <f>IFERROR(IF(AC15="","",IF(AC15&lt;=0.2,"Leve",IF(AC15&lt;=0.4,"Menor",IF(AC15&lt;=0.6,"Moderado",IF(AC15&lt;=0.8,"Mayor","Catastrófico"))))),"")</f>
        <v>Mayor</v>
      </c>
      <c r="AC15" s="162">
        <f>IFERROR(IF(R15="Impacto",(M15-(+M15*U15)),IF(R15="Probabilidad",M15,"")),"")</f>
        <v>0.8</v>
      </c>
      <c r="AD15" s="161" t="str">
        <f>IFERROR(IF(OR(AND(Z15="Muy Baja",AB15="Leve"),AND(Z15="Muy Baja",AB15="Menor"),AND(Z15="Baja",AB15="Leve")),"Bajo",IF(OR(AND(Z15="Muy baja",AB15="Moderado"),AND(Z15="Baja",AB15="Menor"),AND(Z15="Baja",AB15="Moderado"),AND(Z15="Media",AB15="Leve"),AND(Z15="Media",AB15="Menor"),AND(Z15="Media",AB15="Moderado"),AND(Z15="Alta",AB15="Leve"),AND(Z15="Alta",AB15="Menor")),"Moderado",IF(OR(AND(Z15="Muy Baja",AB15="Mayor"),AND(Z15="Baja",AB15="Mayor"),AND(Z15="Media",AB15="Mayor"),AND(Z15="Alta",AB15="Moderado"),AND(Z15="Alta",AB15="Mayor"),AND(Z15="Muy Alta",AB15="Leve"),AND(Z15="Muy Alta",AB15="Menor"),AND(Z15="Muy Alta",AB15="Moderado"),AND(Z15="Muy Alta",AB15="Mayor")),"Alto",IF(OR(AND(Z15="Muy Baja",AB15="Catastrófico"),AND(Z15="Baja",AB15="Catastrófico"),AND(Z15="Media",AB15="Catastrófico"),AND(Z15="Alta",AB15="Catastrófico"),AND(Z15="Muy Alta",AB15="Catastrófico")),"Extremo","")))),"")</f>
        <v>Alto</v>
      </c>
      <c r="AE15" s="129" t="s">
        <v>455</v>
      </c>
      <c r="AF15" s="165" t="s">
        <v>456</v>
      </c>
      <c r="AG15" s="165" t="s">
        <v>457</v>
      </c>
      <c r="AH15" s="166">
        <v>46023</v>
      </c>
      <c r="AI15" s="166">
        <v>46387</v>
      </c>
      <c r="AJ15" s="166" t="s">
        <v>458</v>
      </c>
      <c r="AK15" s="165" t="s">
        <v>74</v>
      </c>
    </row>
    <row r="16" spans="1:37" ht="100.8" x14ac:dyDescent="0.3">
      <c r="A16" s="160">
        <v>2</v>
      </c>
      <c r="B16" s="129" t="s">
        <v>459</v>
      </c>
      <c r="C16" s="129" t="s">
        <v>460</v>
      </c>
      <c r="D16" s="129" t="s">
        <v>461</v>
      </c>
      <c r="E16" s="129" t="s">
        <v>462</v>
      </c>
      <c r="F16" s="129" t="s">
        <v>463</v>
      </c>
      <c r="G16" s="129" t="s">
        <v>445</v>
      </c>
      <c r="H16" s="161" t="s">
        <v>446</v>
      </c>
      <c r="I16" s="162">
        <v>0.6</v>
      </c>
      <c r="J16" s="162" t="s">
        <v>447</v>
      </c>
      <c r="K16" s="162" t="s">
        <v>448</v>
      </c>
      <c r="L16" s="161" t="s">
        <v>449</v>
      </c>
      <c r="M16" s="162">
        <f t="shared" si="0"/>
        <v>0.8</v>
      </c>
      <c r="N16" s="361" t="s">
        <v>450</v>
      </c>
      <c r="O16" s="129">
        <v>2</v>
      </c>
      <c r="P16" s="163" t="s">
        <v>464</v>
      </c>
      <c r="Q16" s="163" t="s">
        <v>465</v>
      </c>
      <c r="R16" s="129" t="s">
        <v>466</v>
      </c>
      <c r="S16" s="129" t="s">
        <v>63</v>
      </c>
      <c r="T16" s="129" t="s">
        <v>467</v>
      </c>
      <c r="U16" s="162" t="s">
        <v>141</v>
      </c>
      <c r="V16" s="129" t="s">
        <v>468</v>
      </c>
      <c r="W16" s="129" t="s">
        <v>469</v>
      </c>
      <c r="X16" s="129" t="s">
        <v>470</v>
      </c>
      <c r="Y16" s="164">
        <v>0.4</v>
      </c>
      <c r="Z16" s="161" t="s">
        <v>148</v>
      </c>
      <c r="AA16" s="162">
        <v>0.4</v>
      </c>
      <c r="AB16" s="161" t="s">
        <v>471</v>
      </c>
      <c r="AC16" s="162">
        <v>0.6</v>
      </c>
      <c r="AD16" s="167" t="s">
        <v>141</v>
      </c>
      <c r="AE16" s="129" t="s">
        <v>472</v>
      </c>
      <c r="AF16" s="165" t="s">
        <v>473</v>
      </c>
      <c r="AG16" s="165" t="s">
        <v>474</v>
      </c>
      <c r="AH16" s="166">
        <v>46023</v>
      </c>
      <c r="AI16" s="166">
        <v>46387</v>
      </c>
      <c r="AJ16" s="166" t="s">
        <v>475</v>
      </c>
      <c r="AK16" s="165" t="s">
        <v>476</v>
      </c>
    </row>
    <row r="17" spans="1:37" x14ac:dyDescent="0.3">
      <c r="A17" s="606" t="s">
        <v>477</v>
      </c>
      <c r="B17" s="607"/>
      <c r="C17" s="607"/>
      <c r="D17" s="607"/>
      <c r="E17" s="607"/>
      <c r="F17" s="607"/>
      <c r="G17" s="607"/>
      <c r="H17" s="607"/>
      <c r="I17" s="607"/>
      <c r="J17" s="607"/>
      <c r="K17" s="607"/>
      <c r="L17" s="607"/>
      <c r="M17" s="607"/>
      <c r="N17" s="607"/>
      <c r="O17" s="607"/>
      <c r="P17" s="607"/>
      <c r="Q17" s="607"/>
      <c r="R17" s="607"/>
      <c r="S17" s="607"/>
      <c r="T17" s="607"/>
      <c r="U17" s="607"/>
      <c r="V17" s="607"/>
      <c r="W17" s="607"/>
      <c r="X17" s="607"/>
      <c r="Y17" s="607"/>
      <c r="Z17" s="607"/>
      <c r="AA17" s="607"/>
      <c r="AB17" s="607"/>
      <c r="AC17" s="607"/>
      <c r="AD17" s="607"/>
      <c r="AE17" s="607"/>
      <c r="AF17" s="607"/>
      <c r="AG17" s="607"/>
      <c r="AH17" s="607"/>
      <c r="AI17" s="607"/>
      <c r="AJ17" s="607"/>
      <c r="AK17" s="608"/>
    </row>
    <row r="18" spans="1:37" x14ac:dyDescent="0.3">
      <c r="A18" s="168"/>
      <c r="B18" s="169" t="s">
        <v>478</v>
      </c>
      <c r="C18" s="168"/>
      <c r="D18" s="168"/>
      <c r="E18" s="168"/>
      <c r="F18" s="168"/>
      <c r="G18" s="168"/>
      <c r="H18" s="168"/>
      <c r="I18" s="168"/>
      <c r="J18" s="168"/>
      <c r="K18" s="168"/>
      <c r="L18" s="168"/>
      <c r="M18" s="168"/>
      <c r="N18" s="168"/>
      <c r="O18" s="168"/>
      <c r="P18" s="168"/>
      <c r="Q18" s="168"/>
      <c r="R18" s="168"/>
      <c r="S18" s="168"/>
      <c r="T18" s="168"/>
      <c r="U18" s="168"/>
      <c r="V18" s="168"/>
      <c r="W18" s="168"/>
      <c r="X18" s="168"/>
      <c r="Y18" s="168"/>
      <c r="Z18" s="168"/>
      <c r="AA18" s="168"/>
      <c r="AB18" s="168"/>
      <c r="AC18" s="168"/>
      <c r="AD18" s="168"/>
      <c r="AE18" s="168"/>
      <c r="AF18" s="168"/>
      <c r="AG18" s="168"/>
      <c r="AH18" s="168"/>
      <c r="AI18" s="168"/>
      <c r="AJ18" s="168"/>
      <c r="AK18" s="168"/>
    </row>
  </sheetData>
  <mergeCells count="53">
    <mergeCell ref="A7:D9"/>
    <mergeCell ref="E7:AG7"/>
    <mergeCell ref="AH7:AK7"/>
    <mergeCell ref="E8:AG9"/>
    <mergeCell ref="AH8:AK8"/>
    <mergeCell ref="AH9:AK9"/>
    <mergeCell ref="AG11:AK11"/>
    <mergeCell ref="A12:G12"/>
    <mergeCell ref="H12:N12"/>
    <mergeCell ref="O12:X12"/>
    <mergeCell ref="Y12:AE12"/>
    <mergeCell ref="AF12:AK12"/>
    <mergeCell ref="A11:B11"/>
    <mergeCell ref="C11:G11"/>
    <mergeCell ref="H11:I11"/>
    <mergeCell ref="J11:N11"/>
    <mergeCell ref="O11:P11"/>
    <mergeCell ref="Q11:AE11"/>
    <mergeCell ref="L13:L14"/>
    <mergeCell ref="A13:A14"/>
    <mergeCell ref="B13:B14"/>
    <mergeCell ref="C13:C14"/>
    <mergeCell ref="D13:D14"/>
    <mergeCell ref="E13:E14"/>
    <mergeCell ref="F13:F14"/>
    <mergeCell ref="G13:G14"/>
    <mergeCell ref="H13:H14"/>
    <mergeCell ref="I13:I14"/>
    <mergeCell ref="J13:J14"/>
    <mergeCell ref="K13:K14"/>
    <mergeCell ref="AC13:AC14"/>
    <mergeCell ref="M13:M14"/>
    <mergeCell ref="N13:N14"/>
    <mergeCell ref="O13:O14"/>
    <mergeCell ref="P13:P14"/>
    <mergeCell ref="Q13:Q14"/>
    <mergeCell ref="R13:R14"/>
    <mergeCell ref="A1:C4"/>
    <mergeCell ref="D1:AK4"/>
    <mergeCell ref="AJ13:AJ14"/>
    <mergeCell ref="AK13:AK14"/>
    <mergeCell ref="A17:AK17"/>
    <mergeCell ref="AD13:AD14"/>
    <mergeCell ref="AE13:AE14"/>
    <mergeCell ref="AF13:AF14"/>
    <mergeCell ref="AG13:AG14"/>
    <mergeCell ref="AH13:AH14"/>
    <mergeCell ref="AI13:AI14"/>
    <mergeCell ref="S13:X13"/>
    <mergeCell ref="Y13:Y14"/>
    <mergeCell ref="Z13:Z14"/>
    <mergeCell ref="AA13:AA14"/>
    <mergeCell ref="AB13:AB14"/>
  </mergeCells>
  <conditionalFormatting sqref="H15:H16 Z15:Z16">
    <cfRule type="cellIs" dxfId="1430" priority="2" operator="equal">
      <formula>"Muy Alta"</formula>
    </cfRule>
    <cfRule type="cellIs" dxfId="1429" priority="3" operator="equal">
      <formula>"Alta"</formula>
    </cfRule>
    <cfRule type="cellIs" dxfId="1428" priority="4" operator="equal">
      <formula>"Media"</formula>
    </cfRule>
    <cfRule type="cellIs" dxfId="1427" priority="5" operator="equal">
      <formula>"Baja"</formula>
    </cfRule>
    <cfRule type="cellIs" dxfId="1426" priority="6" operator="equal">
      <formula>"Muy Baja"</formula>
    </cfRule>
  </conditionalFormatting>
  <conditionalFormatting sqref="K15:K16">
    <cfRule type="containsText" dxfId="1425" priority="7" operator="containsText" text="❌">
      <formula>NOT(ISERROR(SEARCH(("❌"),(K15))))</formula>
    </cfRule>
  </conditionalFormatting>
  <conditionalFormatting sqref="L15:L16 AB15:AB16">
    <cfRule type="cellIs" dxfId="1424" priority="8" operator="equal">
      <formula>"Catastrófico"</formula>
    </cfRule>
    <cfRule type="cellIs" dxfId="1423" priority="9" operator="equal">
      <formula>"Mayor"</formula>
    </cfRule>
    <cfRule type="cellIs" dxfId="1422" priority="10" operator="equal">
      <formula>"Moderado"</formula>
    </cfRule>
    <cfRule type="cellIs" dxfId="1421" priority="11" operator="equal">
      <formula>"Menor"</formula>
    </cfRule>
    <cfRule type="cellIs" dxfId="1420" priority="12" operator="equal">
      <formula>"Leve"</formula>
    </cfRule>
  </conditionalFormatting>
  <conditionalFormatting sqref="N15:N16 AD15:AD16">
    <cfRule type="cellIs" dxfId="1419" priority="13" operator="equal">
      <formula>"Extremo"</formula>
    </cfRule>
    <cfRule type="cellIs" dxfId="1418" priority="14" operator="equal">
      <formula>"Alto"</formula>
    </cfRule>
    <cfRule type="cellIs" dxfId="1417" priority="15" operator="equal">
      <formula>"Moderado"</formula>
    </cfRule>
    <cfRule type="cellIs" dxfId="1416" priority="16" operator="equal">
      <formula>"Bajo"</formula>
    </cfRule>
  </conditionalFormatting>
  <conditionalFormatting sqref="N15:N16">
    <cfRule type="uniqueValues" dxfId="1415" priority="1"/>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7849D-1D35-4A83-9170-890E36758835}">
  <dimension ref="A1:BE68"/>
  <sheetViews>
    <sheetView workbookViewId="0">
      <selection activeCell="D5" sqref="D5"/>
    </sheetView>
  </sheetViews>
  <sheetFormatPr baseColWidth="10" defaultRowHeight="14.4" x14ac:dyDescent="0.3"/>
  <cols>
    <col min="5" max="5" width="35.6640625" customWidth="1"/>
    <col min="16" max="16" width="36" customWidth="1"/>
    <col min="17" max="17" width="18.5546875" customWidth="1"/>
  </cols>
  <sheetData>
    <row r="1" spans="1:38" x14ac:dyDescent="0.3">
      <c r="A1" s="542" t="s">
        <v>1259</v>
      </c>
      <c r="B1" s="543"/>
      <c r="C1" s="544"/>
      <c r="D1" s="551" t="s">
        <v>495</v>
      </c>
      <c r="E1" s="552"/>
      <c r="F1" s="552"/>
      <c r="G1" s="552"/>
      <c r="H1" s="552"/>
      <c r="I1" s="552"/>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3"/>
    </row>
    <row r="2" spans="1:38" x14ac:dyDescent="0.3">
      <c r="A2" s="545"/>
      <c r="B2" s="546"/>
      <c r="C2" s="547"/>
      <c r="D2" s="554"/>
      <c r="E2" s="555"/>
      <c r="F2" s="555"/>
      <c r="G2" s="555"/>
      <c r="H2" s="555"/>
      <c r="I2" s="555"/>
      <c r="J2" s="555"/>
      <c r="K2" s="555"/>
      <c r="L2" s="555"/>
      <c r="M2" s="555"/>
      <c r="N2" s="555"/>
      <c r="O2" s="555"/>
      <c r="P2" s="555"/>
      <c r="Q2" s="555"/>
      <c r="R2" s="555"/>
      <c r="S2" s="555"/>
      <c r="T2" s="555"/>
      <c r="U2" s="555"/>
      <c r="V2" s="555"/>
      <c r="W2" s="555"/>
      <c r="X2" s="555"/>
      <c r="Y2" s="555"/>
      <c r="Z2" s="555"/>
      <c r="AA2" s="555"/>
      <c r="AB2" s="555"/>
      <c r="AC2" s="555"/>
      <c r="AD2" s="555"/>
      <c r="AE2" s="555"/>
      <c r="AF2" s="555"/>
      <c r="AG2" s="555"/>
      <c r="AH2" s="555"/>
      <c r="AI2" s="555"/>
      <c r="AJ2" s="555"/>
      <c r="AK2" s="556"/>
    </row>
    <row r="3" spans="1:38" x14ac:dyDescent="0.3">
      <c r="A3" s="545"/>
      <c r="B3" s="546"/>
      <c r="C3" s="547"/>
      <c r="D3" s="554"/>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555"/>
      <c r="AJ3" s="555"/>
      <c r="AK3" s="556"/>
    </row>
    <row r="4" spans="1:38" ht="15" thickBot="1" x14ac:dyDescent="0.35">
      <c r="A4" s="548"/>
      <c r="B4" s="549"/>
      <c r="C4" s="550"/>
      <c r="D4" s="557"/>
      <c r="E4" s="558"/>
      <c r="F4" s="558"/>
      <c r="G4" s="558"/>
      <c r="H4" s="558"/>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8"/>
      <c r="AH4" s="558"/>
      <c r="AI4" s="558"/>
      <c r="AJ4" s="558"/>
      <c r="AK4" s="559"/>
    </row>
    <row r="5" spans="1:38" ht="15" thickBot="1" x14ac:dyDescent="0.35"/>
    <row r="6" spans="1:38" ht="18.600000000000001" thickBot="1" x14ac:dyDescent="0.4">
      <c r="A6" s="360" t="s">
        <v>1314</v>
      </c>
      <c r="B6" s="356"/>
      <c r="C6" s="356"/>
      <c r="D6" s="356"/>
      <c r="E6" s="357"/>
      <c r="F6" s="358"/>
      <c r="G6" s="358"/>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9"/>
    </row>
    <row r="7" spans="1:38" ht="30" customHeight="1" x14ac:dyDescent="0.3">
      <c r="A7" s="475"/>
      <c r="B7" s="475"/>
      <c r="C7" s="475"/>
      <c r="D7" s="475"/>
      <c r="E7" s="396" t="s">
        <v>185</v>
      </c>
      <c r="F7" s="396"/>
      <c r="G7" s="396"/>
      <c r="H7" s="396"/>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c r="AH7" s="647" t="s">
        <v>436</v>
      </c>
      <c r="AI7" s="647"/>
      <c r="AJ7" s="647"/>
      <c r="AK7" s="647"/>
      <c r="AL7" s="170"/>
    </row>
    <row r="8" spans="1:38" ht="32.25" customHeight="1" x14ac:dyDescent="0.3">
      <c r="A8" s="475"/>
      <c r="B8" s="475"/>
      <c r="C8" s="475"/>
      <c r="D8" s="475"/>
      <c r="E8" s="396" t="s">
        <v>187</v>
      </c>
      <c r="F8" s="396"/>
      <c r="G8" s="396"/>
      <c r="H8" s="396"/>
      <c r="I8" s="396"/>
      <c r="J8" s="396"/>
      <c r="K8" s="396"/>
      <c r="L8" s="396"/>
      <c r="M8" s="396"/>
      <c r="N8" s="396"/>
      <c r="O8" s="396"/>
      <c r="P8" s="396"/>
      <c r="Q8" s="396"/>
      <c r="R8" s="396"/>
      <c r="S8" s="396"/>
      <c r="T8" s="396"/>
      <c r="U8" s="396"/>
      <c r="V8" s="396"/>
      <c r="W8" s="396"/>
      <c r="X8" s="396"/>
      <c r="Y8" s="396"/>
      <c r="Z8" s="396"/>
      <c r="AA8" s="396"/>
      <c r="AB8" s="396"/>
      <c r="AC8" s="396"/>
      <c r="AD8" s="396"/>
      <c r="AE8" s="396"/>
      <c r="AF8" s="396"/>
      <c r="AG8" s="396"/>
      <c r="AH8" s="647" t="s">
        <v>437</v>
      </c>
      <c r="AI8" s="647"/>
      <c r="AJ8" s="647"/>
      <c r="AK8" s="647"/>
      <c r="AL8" s="170"/>
    </row>
    <row r="9" spans="1:38" ht="26.25" customHeight="1" x14ac:dyDescent="0.3">
      <c r="A9" s="475"/>
      <c r="B9" s="475"/>
      <c r="C9" s="475"/>
      <c r="D9" s="475"/>
      <c r="E9" s="396"/>
      <c r="F9" s="396"/>
      <c r="G9" s="396"/>
      <c r="H9" s="396"/>
      <c r="I9" s="396"/>
      <c r="J9" s="396"/>
      <c r="K9" s="396"/>
      <c r="L9" s="396"/>
      <c r="M9" s="396"/>
      <c r="N9" s="396"/>
      <c r="O9" s="396"/>
      <c r="P9" s="396"/>
      <c r="Q9" s="396"/>
      <c r="R9" s="396"/>
      <c r="S9" s="396"/>
      <c r="T9" s="396"/>
      <c r="U9" s="396"/>
      <c r="V9" s="396"/>
      <c r="W9" s="396"/>
      <c r="X9" s="396"/>
      <c r="Y9" s="396"/>
      <c r="Z9" s="396"/>
      <c r="AA9" s="396"/>
      <c r="AB9" s="396"/>
      <c r="AC9" s="396"/>
      <c r="AD9" s="396"/>
      <c r="AE9" s="396"/>
      <c r="AF9" s="396"/>
      <c r="AG9" s="396"/>
      <c r="AH9" s="647" t="s">
        <v>438</v>
      </c>
      <c r="AI9" s="647"/>
      <c r="AJ9" s="647"/>
      <c r="AK9" s="647"/>
      <c r="AL9" s="170"/>
    </row>
    <row r="10" spans="1:38" x14ac:dyDescent="0.3">
      <c r="A10" s="171"/>
      <c r="B10" s="94"/>
      <c r="C10" s="171"/>
      <c r="D10" s="171"/>
      <c r="E10" s="170"/>
      <c r="F10" s="171"/>
      <c r="G10" s="170"/>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row>
    <row r="11" spans="1:38" ht="23.4" x14ac:dyDescent="0.3">
      <c r="A11" s="397" t="s">
        <v>8</v>
      </c>
      <c r="B11" s="397"/>
      <c r="C11" s="398" t="s">
        <v>1312</v>
      </c>
      <c r="D11" s="398"/>
      <c r="E11" s="398"/>
      <c r="F11" s="398"/>
      <c r="G11" s="398"/>
      <c r="H11" s="397" t="s">
        <v>10</v>
      </c>
      <c r="I11" s="397"/>
      <c r="J11" s="398" t="s">
        <v>1313</v>
      </c>
      <c r="K11" s="398"/>
      <c r="L11" s="398"/>
      <c r="M11" s="398"/>
      <c r="N11" s="398"/>
      <c r="O11" s="397" t="s">
        <v>12</v>
      </c>
      <c r="P11" s="397"/>
      <c r="Q11" s="649" t="s">
        <v>479</v>
      </c>
      <c r="R11" s="650"/>
      <c r="S11" s="650"/>
      <c r="T11" s="650"/>
      <c r="U11" s="650"/>
      <c r="V11" s="650"/>
      <c r="W11" s="650"/>
      <c r="X11" s="650"/>
      <c r="Y11" s="650"/>
      <c r="Z11" s="650"/>
      <c r="AA11" s="650"/>
      <c r="AB11" s="650"/>
      <c r="AC11" s="650"/>
      <c r="AD11" s="650"/>
      <c r="AE11" s="651"/>
      <c r="AF11" s="4" t="s">
        <v>14</v>
      </c>
      <c r="AG11" s="648" t="s">
        <v>137</v>
      </c>
      <c r="AH11" s="648"/>
      <c r="AI11" s="648"/>
      <c r="AJ11" s="648"/>
      <c r="AK11" s="648"/>
      <c r="AL11" s="170"/>
    </row>
    <row r="12" spans="1:38" x14ac:dyDescent="0.3">
      <c r="A12" s="417" t="s">
        <v>16</v>
      </c>
      <c r="B12" s="417"/>
      <c r="C12" s="417"/>
      <c r="D12" s="417"/>
      <c r="E12" s="417"/>
      <c r="F12" s="417"/>
      <c r="G12" s="417"/>
      <c r="H12" s="418" t="s">
        <v>17</v>
      </c>
      <c r="I12" s="418"/>
      <c r="J12" s="418"/>
      <c r="K12" s="418"/>
      <c r="L12" s="418"/>
      <c r="M12" s="418"/>
      <c r="N12" s="418"/>
      <c r="O12" s="419" t="s">
        <v>18</v>
      </c>
      <c r="P12" s="419"/>
      <c r="Q12" s="419"/>
      <c r="R12" s="419"/>
      <c r="S12" s="419"/>
      <c r="T12" s="419"/>
      <c r="U12" s="419"/>
      <c r="V12" s="419"/>
      <c r="W12" s="419"/>
      <c r="X12" s="419"/>
      <c r="Y12" s="420" t="s">
        <v>19</v>
      </c>
      <c r="Z12" s="420"/>
      <c r="AA12" s="420"/>
      <c r="AB12" s="420"/>
      <c r="AC12" s="420"/>
      <c r="AD12" s="420"/>
      <c r="AE12" s="420"/>
      <c r="AF12" s="421" t="s">
        <v>20</v>
      </c>
      <c r="AG12" s="421"/>
      <c r="AH12" s="421"/>
      <c r="AI12" s="421"/>
      <c r="AJ12" s="421"/>
      <c r="AK12" s="421"/>
      <c r="AL12" s="170"/>
    </row>
    <row r="13" spans="1:38" x14ac:dyDescent="0.3">
      <c r="A13" s="460" t="s">
        <v>21</v>
      </c>
      <c r="B13" s="417" t="s">
        <v>22</v>
      </c>
      <c r="C13" s="411" t="s">
        <v>23</v>
      </c>
      <c r="D13" s="411" t="s">
        <v>24</v>
      </c>
      <c r="E13" s="417" t="s">
        <v>25</v>
      </c>
      <c r="F13" s="411" t="s">
        <v>26</v>
      </c>
      <c r="G13" s="411" t="s">
        <v>27</v>
      </c>
      <c r="H13" s="429" t="s">
        <v>28</v>
      </c>
      <c r="I13" s="418" t="s">
        <v>29</v>
      </c>
      <c r="J13" s="429" t="s">
        <v>30</v>
      </c>
      <c r="K13" s="429" t="s">
        <v>31</v>
      </c>
      <c r="L13" s="429" t="s">
        <v>32</v>
      </c>
      <c r="M13" s="418" t="s">
        <v>29</v>
      </c>
      <c r="N13" s="429" t="s">
        <v>33</v>
      </c>
      <c r="O13" s="431" t="s">
        <v>34</v>
      </c>
      <c r="P13" s="428" t="s">
        <v>35</v>
      </c>
      <c r="Q13" s="433" t="s">
        <v>36</v>
      </c>
      <c r="R13" s="428" t="s">
        <v>37</v>
      </c>
      <c r="S13" s="428" t="s">
        <v>38</v>
      </c>
      <c r="T13" s="428"/>
      <c r="U13" s="428"/>
      <c r="V13" s="428"/>
      <c r="W13" s="428"/>
      <c r="X13" s="428"/>
      <c r="Y13" s="427" t="s">
        <v>39</v>
      </c>
      <c r="Z13" s="427" t="s">
        <v>40</v>
      </c>
      <c r="AA13" s="427" t="s">
        <v>29</v>
      </c>
      <c r="AB13" s="427" t="s">
        <v>41</v>
      </c>
      <c r="AC13" s="427" t="s">
        <v>29</v>
      </c>
      <c r="AD13" s="427" t="s">
        <v>42</v>
      </c>
      <c r="AE13" s="427" t="s">
        <v>43</v>
      </c>
      <c r="AF13" s="445" t="s">
        <v>20</v>
      </c>
      <c r="AG13" s="445" t="s">
        <v>44</v>
      </c>
      <c r="AH13" s="445" t="s">
        <v>45</v>
      </c>
      <c r="AI13" s="445" t="s">
        <v>46</v>
      </c>
      <c r="AJ13" s="445" t="s">
        <v>47</v>
      </c>
      <c r="AK13" s="445" t="s">
        <v>48</v>
      </c>
      <c r="AL13" s="170"/>
    </row>
    <row r="14" spans="1:38" ht="79.8" x14ac:dyDescent="0.3">
      <c r="A14" s="460"/>
      <c r="B14" s="417"/>
      <c r="C14" s="411"/>
      <c r="D14" s="411"/>
      <c r="E14" s="417"/>
      <c r="F14" s="411"/>
      <c r="G14" s="411"/>
      <c r="H14" s="429"/>
      <c r="I14" s="418"/>
      <c r="J14" s="429"/>
      <c r="K14" s="429"/>
      <c r="L14" s="418"/>
      <c r="M14" s="418"/>
      <c r="N14" s="429"/>
      <c r="O14" s="431"/>
      <c r="P14" s="428"/>
      <c r="Q14" s="434"/>
      <c r="R14" s="428"/>
      <c r="S14" s="43" t="s">
        <v>49</v>
      </c>
      <c r="T14" s="43" t="s">
        <v>50</v>
      </c>
      <c r="U14" s="43" t="s">
        <v>51</v>
      </c>
      <c r="V14" s="43" t="s">
        <v>52</v>
      </c>
      <c r="W14" s="43" t="s">
        <v>53</v>
      </c>
      <c r="X14" s="43" t="s">
        <v>54</v>
      </c>
      <c r="Y14" s="427"/>
      <c r="Z14" s="427"/>
      <c r="AA14" s="427"/>
      <c r="AB14" s="427"/>
      <c r="AC14" s="427"/>
      <c r="AD14" s="427"/>
      <c r="AE14" s="427"/>
      <c r="AF14" s="445"/>
      <c r="AG14" s="445"/>
      <c r="AH14" s="445"/>
      <c r="AI14" s="445"/>
      <c r="AJ14" s="445"/>
      <c r="AK14" s="445"/>
      <c r="AL14" s="172"/>
    </row>
    <row r="15" spans="1:38" ht="110.4" x14ac:dyDescent="0.3">
      <c r="A15" s="475">
        <v>1</v>
      </c>
      <c r="B15" s="476" t="s">
        <v>480</v>
      </c>
      <c r="C15" s="643" t="s">
        <v>481</v>
      </c>
      <c r="D15" s="476" t="s">
        <v>482</v>
      </c>
      <c r="E15" s="645" t="s">
        <v>483</v>
      </c>
      <c r="F15" s="476" t="s">
        <v>484</v>
      </c>
      <c r="G15" s="476" t="s">
        <v>445</v>
      </c>
      <c r="H15" s="642" t="s">
        <v>485</v>
      </c>
      <c r="I15" s="536">
        <v>0.6</v>
      </c>
      <c r="J15" s="438" t="s">
        <v>486</v>
      </c>
      <c r="K15" s="438" t="s">
        <v>486</v>
      </c>
      <c r="L15" s="642" t="s">
        <v>487</v>
      </c>
      <c r="M15" s="536">
        <v>0.8</v>
      </c>
      <c r="N15" s="396" t="s">
        <v>1247</v>
      </c>
      <c r="O15" s="11">
        <v>1</v>
      </c>
      <c r="P15" s="173" t="s">
        <v>488</v>
      </c>
      <c r="Q15" s="24" t="s">
        <v>489</v>
      </c>
      <c r="R15" s="174" t="str">
        <f>IF(OR(S15="Preventivo",S15="Detectivo"),"Probabilidad",IF(S15="Correctivo","Impacto",""))</f>
        <v>Probabilidad</v>
      </c>
      <c r="S15" s="175" t="s">
        <v>63</v>
      </c>
      <c r="T15" s="175" t="s">
        <v>64</v>
      </c>
      <c r="U15" s="176" t="str">
        <f>IF(AND(S15="Preventivo",T15="Automático"),"50%",IF(AND(S15="Preventivo",T15="Manual"),"40%",IF(AND(S15="Detectivo",T15="Automático"),"40%",IF(AND(S15="Detectivo",T15="Manual"),"30%",IF(AND(S15="Correctivo",T15="Automático"),"35%",IF(AND(S15="Correctivo",T15="Manual"),"25%",""))))))</f>
        <v>40%</v>
      </c>
      <c r="V15" s="175" t="s">
        <v>65</v>
      </c>
      <c r="W15" s="175" t="s">
        <v>66</v>
      </c>
      <c r="X15" s="175" t="s">
        <v>67</v>
      </c>
      <c r="Y15" s="177">
        <f>IFERROR(IF(R15="Probabilidad",(I15-(+I15*U15)),IF(R15="Impacto",I15,"")),"")</f>
        <v>0.36</v>
      </c>
      <c r="Z15" s="178" t="str">
        <f>IFERROR(IF(Y15="","",IF(Y15&lt;=0.2,"Muy Baja",IF(Y15&lt;=0.4,"Baja",IF(Y15&lt;=0.6,"Media",IF(Y15&lt;=0.8,"Alta","Muy Alta"))))),"")</f>
        <v>Baja</v>
      </c>
      <c r="AA15" s="179">
        <f>+Y15</f>
        <v>0.36</v>
      </c>
      <c r="AB15" s="180" t="str">
        <f>IFERROR(IF(AC15="","",IF(AC15&lt;=0.2,"Leve",IF(AC15&lt;=0.4,"Menor",IF(AC15&lt;=0.6,"Moderado",IF(AC15&lt;=0.8,"Mayor","Catastrófico"))))),"")</f>
        <v>Mayor</v>
      </c>
      <c r="AC15" s="179">
        <f>IFERROR(IF(R15="Impacto",(M15-(+M15*U15)),IF(R15="Probabilidad",M15,"")),"")</f>
        <v>0.8</v>
      </c>
      <c r="AD15" s="181" t="str">
        <f>IFERROR(IF(OR(AND(Z15="Muy Baja",AB15="Leve"),AND(Z15="Muy Baja",AB15="Menor"),AND(Z15="Baja",AB15="Leve")),"Bajo",IF(OR(AND(Z15="Muy baja",AB15="Moderado"),AND(Z15="Baja",AB15="Menor"),AND(Z15="Baja",AB15="Moderado"),AND(Z15="Media",AB15="Leve"),AND(Z15="Media",AB15="Menor"),AND(Z15="Media",AB15="Moderado"),AND(Z15="Alta",AB15="Leve"),AND(Z15="Alta",AB15="Menor")),"Moderado",IF(OR(AND(Z15="Muy Baja",AB15="Mayor"),AND(Z15="Baja",AB15="Mayor"),AND(Z15="Media",AB15="Mayor"),AND(Z15="Alta",AB15="Moderado"),AND(Z15="Alta",AB15="Mayor"),AND(Z15="Muy Alta",AB15="Leve"),AND(Z15="Muy Alta",AB15="Menor"),AND(Z15="Muy Alta",AB15="Moderado"),AND(Z15="Muy Alta",AB15="Mayor")),"Alto",IF(OR(AND(Z15="Muy Baja",AB15="Catastrófico"),AND(Z15="Baja",AB15="Catastrófico"),AND(Z15="Media",AB15="Catastrófico"),AND(Z15="Alta",AB15="Catastrófico"),AND(Z15="Muy Alta",AB15="Catastrófico")),"Extremo","")))),"")</f>
        <v>Alto</v>
      </c>
      <c r="AE15" s="182" t="s">
        <v>68</v>
      </c>
      <c r="AF15" s="183" t="s">
        <v>149</v>
      </c>
      <c r="AG15" s="183" t="s">
        <v>490</v>
      </c>
      <c r="AH15" s="184" t="s">
        <v>491</v>
      </c>
      <c r="AI15" s="184" t="s">
        <v>492</v>
      </c>
      <c r="AJ15" s="183" t="s">
        <v>300</v>
      </c>
      <c r="AK15" s="185" t="s">
        <v>74</v>
      </c>
      <c r="AL15" s="171"/>
    </row>
    <row r="16" spans="1:38" ht="96.6" x14ac:dyDescent="0.3">
      <c r="A16" s="475"/>
      <c r="B16" s="423"/>
      <c r="C16" s="644"/>
      <c r="D16" s="423"/>
      <c r="E16" s="646"/>
      <c r="F16" s="476"/>
      <c r="G16" s="476"/>
      <c r="H16" s="642"/>
      <c r="I16" s="536"/>
      <c r="J16" s="438"/>
      <c r="K16" s="438"/>
      <c r="L16" s="642"/>
      <c r="M16" s="536"/>
      <c r="N16" s="396"/>
      <c r="O16" s="11">
        <v>2</v>
      </c>
      <c r="P16" s="186" t="s">
        <v>493</v>
      </c>
      <c r="Q16" s="24" t="s">
        <v>494</v>
      </c>
      <c r="R16" s="187" t="str">
        <f>IF(OR(S16="Preventivo",S16="Detectivo"),"Probabilidad",IF(S16="Correctivo","Impacto",""))</f>
        <v>Probabilidad</v>
      </c>
      <c r="S16" s="188" t="s">
        <v>63</v>
      </c>
      <c r="T16" s="188" t="s">
        <v>64</v>
      </c>
      <c r="U16" s="189" t="str">
        <f>IF(AND(S16="Preventivo",T16="Automático"),"50%",IF(AND(S16="Preventivo",T16="Manual"),"40%",IF(AND(S16="Detectivo",T16="Automático"),"40%",IF(AND(S16="Detectivo",T16="Manual"),"30%",IF(AND(S16="Correctivo",T16="Automático"),"35%",IF(AND(S16="Correctivo",T16="Manual"),"25%",""))))))</f>
        <v>40%</v>
      </c>
      <c r="V16" s="188" t="s">
        <v>65</v>
      </c>
      <c r="W16" s="188" t="s">
        <v>66</v>
      </c>
      <c r="X16" s="188" t="s">
        <v>67</v>
      </c>
      <c r="Y16" s="190">
        <f>IFERROR(IF(AND(R15="Probabilidad",R16="Probabilidad"),(AA15-(+AA15*U16)),IF(R16="Probabilidad",(I15-(+I15*U16)),IF(R16="Impacto",AA15,""))),"")</f>
        <v>0.216</v>
      </c>
      <c r="Z16" s="180" t="str">
        <f>IFERROR(IF(Y16="","",IF(Y16&lt;=0.2,"Muy Baja",IF(Y16&lt;=0.4,"Baja",IF(Y16&lt;=0.6,"Media",IF(Y16&lt;=0.8,"Alta","Muy Alta"))))),"")</f>
        <v>Baja</v>
      </c>
      <c r="AA16" s="191">
        <f>+Y16</f>
        <v>0.216</v>
      </c>
      <c r="AB16" s="192" t="str">
        <f>IFERROR(IF(AC16="","",IF(AC16&lt;=0.2,"Leve",IF(AC16&lt;=0.4,"Menor",IF(AC16&lt;=0.6,"Moderado",IF(AC16&lt;=0.8,"Mayor","Catastrófico"))))),"")</f>
        <v>Catastrófico</v>
      </c>
      <c r="AC16" s="191" t="str">
        <f>IFERROR(IF(AND(R15="Impacto",R16="Impacto"),(AC13-(+AC13*U16)),IF(R16="Impacto",($M$16-(+$M$16*U16)),IF(R16="Probabilidad",AC13,""))),"")</f>
        <v>%</v>
      </c>
      <c r="AD16" s="193" t="str">
        <f>IFERROR(IF(OR(AND(Z16="Muy Baja",AB16="Leve"),AND(Z16="Muy Baja",AB16="Menor"),AND(Z16="Baja",AB16="Leve")),"Bajo",IF(OR(AND(Z16="Muy baja",AB16="Moderado"),AND(Z16="Baja",AB16="Menor"),AND(Z16="Baja",AB16="Moderado"),AND(Z16="Media",AB16="Leve"),AND(Z16="Media",AB16="Menor"),AND(Z16="Media",AB16="Moderado"),AND(Z16="Alta",AB16="Leve"),AND(Z16="Alta",AB16="Menor")),"Moderado",IF(OR(AND(Z16="Muy Baja",AB16="Mayor"),AND(Z16="Baja",AB16="Mayor"),AND(Z16="Media",AB16="Mayor"),AND(Z16="Alta",AB16="Moderado"),AND(Z16="Alta",AB16="Mayor"),AND(Z16="Muy Alta",AB16="Leve"),AND(Z16="Muy Alta",AB16="Menor"),AND(Z16="Muy Alta",AB16="Moderado"),AND(Z16="Muy Alta",AB16="Mayor")),"Alto",IF(OR(AND(Z16="Muy Baja",AB16="Catastrófico"),AND(Z16="Baja",AB16="Catastrófico"),AND(Z16="Media",AB16="Catastrófico"),AND(Z16="Alta",AB16="Catastrófico"),AND(Z16="Muy Alta",AB16="Catastrófico")),"Extremo","")))),"")</f>
        <v>Extremo</v>
      </c>
      <c r="AE16" s="194" t="s">
        <v>68</v>
      </c>
      <c r="AF16" s="195" t="s">
        <v>149</v>
      </c>
      <c r="AG16" s="195" t="s">
        <v>490</v>
      </c>
      <c r="AH16" s="196" t="s">
        <v>491</v>
      </c>
      <c r="AI16" s="196" t="s">
        <v>492</v>
      </c>
      <c r="AJ16" s="195" t="s">
        <v>300</v>
      </c>
      <c r="AK16" s="197" t="s">
        <v>74</v>
      </c>
      <c r="AL16" s="171"/>
    </row>
    <row r="17" spans="1:38" ht="15" thickBot="1" x14ac:dyDescent="0.35"/>
    <row r="18" spans="1:38" ht="18.600000000000001" thickBot="1" x14ac:dyDescent="0.4">
      <c r="A18" s="360" t="s">
        <v>1315</v>
      </c>
      <c r="B18" s="356"/>
      <c r="C18" s="356"/>
      <c r="D18" s="356"/>
      <c r="E18" s="357"/>
      <c r="F18" s="358"/>
      <c r="G18" s="358"/>
      <c r="H18" s="358"/>
      <c r="I18" s="358"/>
      <c r="J18" s="358"/>
      <c r="K18" s="358"/>
      <c r="L18" s="358"/>
      <c r="M18" s="358"/>
      <c r="N18" s="358"/>
      <c r="O18" s="358"/>
      <c r="P18" s="358"/>
      <c r="Q18" s="358"/>
      <c r="R18" s="358"/>
      <c r="S18" s="358"/>
      <c r="T18" s="358"/>
      <c r="U18" s="358"/>
      <c r="V18" s="358"/>
      <c r="W18" s="358"/>
      <c r="X18" s="358"/>
      <c r="Y18" s="358"/>
      <c r="Z18" s="358"/>
      <c r="AA18" s="358"/>
      <c r="AB18" s="358"/>
      <c r="AC18" s="358"/>
      <c r="AD18" s="358"/>
      <c r="AE18" s="358"/>
      <c r="AF18" s="358"/>
      <c r="AG18" s="358"/>
      <c r="AH18" s="358"/>
      <c r="AI18" s="358"/>
      <c r="AJ18" s="358"/>
      <c r="AK18" s="359"/>
    </row>
    <row r="19" spans="1:38" ht="21" customHeight="1" x14ac:dyDescent="0.3">
      <c r="A19" s="400" t="s">
        <v>0</v>
      </c>
      <c r="B19" s="400"/>
      <c r="C19" s="400"/>
      <c r="D19" s="400" t="s">
        <v>1</v>
      </c>
      <c r="E19" s="400"/>
      <c r="F19" s="400"/>
      <c r="G19" s="400"/>
      <c r="H19" s="400"/>
      <c r="I19" s="400"/>
      <c r="J19" s="400"/>
      <c r="K19" s="400"/>
      <c r="L19" s="400"/>
      <c r="M19" s="400"/>
      <c r="N19" s="400"/>
      <c r="O19" s="400"/>
      <c r="P19" s="400"/>
      <c r="Q19" s="400"/>
      <c r="R19" s="400"/>
      <c r="S19" s="400"/>
      <c r="T19" s="400"/>
      <c r="U19" s="400"/>
      <c r="V19" s="400"/>
      <c r="W19" s="400"/>
      <c r="X19" s="400"/>
      <c r="Y19" s="400"/>
      <c r="Z19" s="400"/>
      <c r="AA19" s="400"/>
      <c r="AB19" s="400"/>
      <c r="AC19" s="400"/>
      <c r="AD19" s="400"/>
      <c r="AE19" s="400"/>
      <c r="AF19" s="400"/>
      <c r="AG19" s="400"/>
      <c r="AH19" s="400"/>
      <c r="AI19" s="400"/>
      <c r="AJ19" s="409" t="s">
        <v>2</v>
      </c>
      <c r="AK19" s="409"/>
    </row>
    <row r="20" spans="1:38" ht="22.5" customHeight="1" x14ac:dyDescent="0.3">
      <c r="A20" s="400"/>
      <c r="B20" s="400"/>
      <c r="C20" s="400"/>
      <c r="D20" s="402" t="s">
        <v>3</v>
      </c>
      <c r="E20" s="403"/>
      <c r="F20" s="403"/>
      <c r="G20" s="403"/>
      <c r="H20" s="403"/>
      <c r="I20" s="403"/>
      <c r="J20" s="403"/>
      <c r="K20" s="403"/>
      <c r="L20" s="403"/>
      <c r="M20" s="403"/>
      <c r="N20" s="403"/>
      <c r="O20" s="403"/>
      <c r="P20" s="403"/>
      <c r="Q20" s="403"/>
      <c r="R20" s="403"/>
      <c r="S20" s="403"/>
      <c r="T20" s="403"/>
      <c r="U20" s="403"/>
      <c r="V20" s="403"/>
      <c r="W20" s="403"/>
      <c r="X20" s="403"/>
      <c r="Y20" s="403"/>
      <c r="Z20" s="403"/>
      <c r="AA20" s="403"/>
      <c r="AB20" s="403"/>
      <c r="AC20" s="403"/>
      <c r="AD20" s="403"/>
      <c r="AE20" s="403"/>
      <c r="AF20" s="403"/>
      <c r="AG20" s="403"/>
      <c r="AH20" s="403"/>
      <c r="AI20" s="404"/>
      <c r="AJ20" s="408" t="s">
        <v>4</v>
      </c>
      <c r="AK20" s="408" t="s">
        <v>5</v>
      </c>
    </row>
    <row r="21" spans="1:38" ht="18" customHeight="1" x14ac:dyDescent="0.3">
      <c r="A21" s="400"/>
      <c r="B21" s="400"/>
      <c r="C21" s="400"/>
      <c r="D21" s="405"/>
      <c r="E21" s="406"/>
      <c r="F21" s="406"/>
      <c r="G21" s="406"/>
      <c r="H21" s="406"/>
      <c r="I21" s="406"/>
      <c r="J21" s="406"/>
      <c r="K21" s="406"/>
      <c r="L21" s="406"/>
      <c r="M21" s="406"/>
      <c r="N21" s="406"/>
      <c r="O21" s="406"/>
      <c r="P21" s="406"/>
      <c r="Q21" s="406"/>
      <c r="R21" s="406"/>
      <c r="S21" s="406"/>
      <c r="T21" s="406"/>
      <c r="U21" s="406"/>
      <c r="V21" s="406"/>
      <c r="W21" s="406"/>
      <c r="X21" s="406"/>
      <c r="Y21" s="406"/>
      <c r="Z21" s="406"/>
      <c r="AA21" s="406"/>
      <c r="AB21" s="406"/>
      <c r="AC21" s="406"/>
      <c r="AD21" s="406"/>
      <c r="AE21" s="406"/>
      <c r="AF21" s="406"/>
      <c r="AG21" s="406"/>
      <c r="AH21" s="406"/>
      <c r="AI21" s="407"/>
      <c r="AJ21" s="409"/>
      <c r="AK21" s="409"/>
    </row>
    <row r="22" spans="1:38" ht="29.25" customHeight="1" x14ac:dyDescent="0.3">
      <c r="A22" s="400"/>
      <c r="B22" s="400"/>
      <c r="C22" s="400"/>
      <c r="D22" s="400" t="s">
        <v>6</v>
      </c>
      <c r="E22" s="400"/>
      <c r="F22" s="400"/>
      <c r="G22" s="400"/>
      <c r="H22" s="400"/>
      <c r="I22" s="400"/>
      <c r="J22" s="400"/>
      <c r="K22" s="400"/>
      <c r="L22" s="400"/>
      <c r="M22" s="400"/>
      <c r="N22" s="400"/>
      <c r="O22" s="400"/>
      <c r="P22" s="400"/>
      <c r="Q22" s="400"/>
      <c r="R22" s="400"/>
      <c r="S22" s="400"/>
      <c r="T22" s="400"/>
      <c r="U22" s="400"/>
      <c r="V22" s="400"/>
      <c r="W22" s="400"/>
      <c r="X22" s="400"/>
      <c r="Y22" s="400"/>
      <c r="Z22" s="400"/>
      <c r="AA22" s="400"/>
      <c r="AB22" s="400"/>
      <c r="AC22" s="400"/>
      <c r="AD22" s="400"/>
      <c r="AE22" s="400"/>
      <c r="AF22" s="400"/>
      <c r="AG22" s="400"/>
      <c r="AH22" s="400"/>
      <c r="AI22" s="400"/>
      <c r="AJ22" s="409" t="s">
        <v>7</v>
      </c>
      <c r="AK22" s="409"/>
    </row>
    <row r="23" spans="1:38" x14ac:dyDescent="0.3">
      <c r="A23" s="40"/>
      <c r="B23" s="41"/>
      <c r="C23" s="40"/>
      <c r="D23" s="40"/>
      <c r="E23" s="2"/>
      <c r="F23" s="4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row>
    <row r="24" spans="1:38" ht="23.4" x14ac:dyDescent="0.3">
      <c r="A24" s="397" t="s">
        <v>8</v>
      </c>
      <c r="B24" s="397"/>
      <c r="C24" s="398" t="s">
        <v>495</v>
      </c>
      <c r="D24" s="398"/>
      <c r="E24" s="398"/>
      <c r="F24" s="398"/>
      <c r="G24" s="398"/>
      <c r="H24" s="397" t="s">
        <v>10</v>
      </c>
      <c r="I24" s="397"/>
      <c r="J24" s="398" t="s">
        <v>496</v>
      </c>
      <c r="K24" s="398"/>
      <c r="L24" s="398"/>
      <c r="M24" s="398"/>
      <c r="N24" s="398"/>
      <c r="O24" s="397" t="s">
        <v>12</v>
      </c>
      <c r="P24" s="397"/>
      <c r="Q24" s="639" t="s">
        <v>497</v>
      </c>
      <c r="R24" s="640"/>
      <c r="S24" s="640"/>
      <c r="T24" s="640"/>
      <c r="U24" s="640"/>
      <c r="V24" s="640"/>
      <c r="W24" s="640"/>
      <c r="X24" s="640"/>
      <c r="Y24" s="640"/>
      <c r="Z24" s="640"/>
      <c r="AA24" s="640"/>
      <c r="AB24" s="640"/>
      <c r="AC24" s="640"/>
      <c r="AD24" s="640"/>
      <c r="AE24" s="641"/>
      <c r="AF24" s="4" t="s">
        <v>14</v>
      </c>
      <c r="AG24" s="416"/>
      <c r="AH24" s="416"/>
      <c r="AI24" s="416"/>
      <c r="AJ24" s="416"/>
      <c r="AK24" s="416"/>
      <c r="AL24" s="2"/>
    </row>
    <row r="25" spans="1:38" x14ac:dyDescent="0.3">
      <c r="A25" s="417" t="s">
        <v>16</v>
      </c>
      <c r="B25" s="417"/>
      <c r="C25" s="417"/>
      <c r="D25" s="417"/>
      <c r="E25" s="417"/>
      <c r="F25" s="417"/>
      <c r="G25" s="417"/>
      <c r="H25" s="418" t="s">
        <v>17</v>
      </c>
      <c r="I25" s="418"/>
      <c r="J25" s="418"/>
      <c r="K25" s="418"/>
      <c r="L25" s="418"/>
      <c r="M25" s="418"/>
      <c r="N25" s="418"/>
      <c r="O25" s="419" t="s">
        <v>18</v>
      </c>
      <c r="P25" s="419"/>
      <c r="Q25" s="419"/>
      <c r="R25" s="419"/>
      <c r="S25" s="419"/>
      <c r="T25" s="419"/>
      <c r="U25" s="419"/>
      <c r="V25" s="419"/>
      <c r="W25" s="419"/>
      <c r="X25" s="419"/>
      <c r="Y25" s="420" t="s">
        <v>19</v>
      </c>
      <c r="Z25" s="420"/>
      <c r="AA25" s="420"/>
      <c r="AB25" s="420"/>
      <c r="AC25" s="420"/>
      <c r="AD25" s="420"/>
      <c r="AE25" s="420"/>
      <c r="AF25" s="421" t="s">
        <v>20</v>
      </c>
      <c r="AG25" s="421"/>
      <c r="AH25" s="421"/>
      <c r="AI25" s="421"/>
      <c r="AJ25" s="421"/>
      <c r="AK25" s="421"/>
      <c r="AL25" s="2"/>
    </row>
    <row r="26" spans="1:38" x14ac:dyDescent="0.3">
      <c r="A26" s="460" t="s">
        <v>21</v>
      </c>
      <c r="B26" s="417" t="s">
        <v>22</v>
      </c>
      <c r="C26" s="411" t="s">
        <v>23</v>
      </c>
      <c r="D26" s="411" t="s">
        <v>24</v>
      </c>
      <c r="E26" s="417" t="s">
        <v>25</v>
      </c>
      <c r="F26" s="411" t="s">
        <v>26</v>
      </c>
      <c r="G26" s="411" t="s">
        <v>27</v>
      </c>
      <c r="H26" s="429" t="s">
        <v>28</v>
      </c>
      <c r="I26" s="418" t="s">
        <v>29</v>
      </c>
      <c r="J26" s="429" t="s">
        <v>30</v>
      </c>
      <c r="K26" s="429" t="s">
        <v>31</v>
      </c>
      <c r="L26" s="429" t="s">
        <v>32</v>
      </c>
      <c r="M26" s="418" t="s">
        <v>29</v>
      </c>
      <c r="N26" s="429" t="s">
        <v>33</v>
      </c>
      <c r="O26" s="431" t="s">
        <v>34</v>
      </c>
      <c r="P26" s="428" t="s">
        <v>35</v>
      </c>
      <c r="Q26" s="433" t="s">
        <v>36</v>
      </c>
      <c r="R26" s="428" t="s">
        <v>37</v>
      </c>
      <c r="S26" s="428" t="s">
        <v>38</v>
      </c>
      <c r="T26" s="428"/>
      <c r="U26" s="428"/>
      <c r="V26" s="428"/>
      <c r="W26" s="428"/>
      <c r="X26" s="428"/>
      <c r="Y26" s="427" t="s">
        <v>39</v>
      </c>
      <c r="Z26" s="427" t="s">
        <v>40</v>
      </c>
      <c r="AA26" s="427" t="s">
        <v>29</v>
      </c>
      <c r="AB26" s="427" t="s">
        <v>41</v>
      </c>
      <c r="AC26" s="427" t="s">
        <v>29</v>
      </c>
      <c r="AD26" s="427" t="s">
        <v>42</v>
      </c>
      <c r="AE26" s="427" t="s">
        <v>43</v>
      </c>
      <c r="AF26" s="445" t="s">
        <v>20</v>
      </c>
      <c r="AG26" s="445" t="s">
        <v>44</v>
      </c>
      <c r="AH26" s="445" t="s">
        <v>45</v>
      </c>
      <c r="AI26" s="445" t="s">
        <v>46</v>
      </c>
      <c r="AJ26" s="445" t="s">
        <v>47</v>
      </c>
      <c r="AK26" s="445" t="s">
        <v>48</v>
      </c>
      <c r="AL26" s="2"/>
    </row>
    <row r="27" spans="1:38" ht="80.400000000000006" thickBot="1" x14ac:dyDescent="0.35">
      <c r="A27" s="460"/>
      <c r="B27" s="461"/>
      <c r="C27" s="412"/>
      <c r="D27" s="412"/>
      <c r="E27" s="461"/>
      <c r="F27" s="412"/>
      <c r="G27" s="412"/>
      <c r="H27" s="430"/>
      <c r="I27" s="462"/>
      <c r="J27" s="430"/>
      <c r="K27" s="430"/>
      <c r="L27" s="462"/>
      <c r="M27" s="462"/>
      <c r="N27" s="430"/>
      <c r="O27" s="432"/>
      <c r="P27" s="428"/>
      <c r="Q27" s="434"/>
      <c r="R27" s="428"/>
      <c r="S27" s="43" t="s">
        <v>49</v>
      </c>
      <c r="T27" s="43" t="s">
        <v>50</v>
      </c>
      <c r="U27" s="43" t="s">
        <v>51</v>
      </c>
      <c r="V27" s="43" t="s">
        <v>52</v>
      </c>
      <c r="W27" s="43" t="s">
        <v>53</v>
      </c>
      <c r="X27" s="43" t="s">
        <v>54</v>
      </c>
      <c r="Y27" s="427"/>
      <c r="Z27" s="427"/>
      <c r="AA27" s="427"/>
      <c r="AB27" s="427"/>
      <c r="AC27" s="427"/>
      <c r="AD27" s="427"/>
      <c r="AE27" s="427"/>
      <c r="AF27" s="445"/>
      <c r="AG27" s="445"/>
      <c r="AH27" s="445"/>
      <c r="AI27" s="445"/>
      <c r="AJ27" s="445"/>
      <c r="AK27" s="445"/>
      <c r="AL27" s="95"/>
    </row>
    <row r="28" spans="1:38" ht="69" x14ac:dyDescent="0.3">
      <c r="A28" s="422">
        <v>1</v>
      </c>
      <c r="B28" s="423" t="s">
        <v>55</v>
      </c>
      <c r="C28" s="463" t="s">
        <v>498</v>
      </c>
      <c r="D28" s="463" t="s">
        <v>499</v>
      </c>
      <c r="E28" s="464" t="s">
        <v>500</v>
      </c>
      <c r="F28" s="423" t="s">
        <v>59</v>
      </c>
      <c r="G28" s="425">
        <v>12</v>
      </c>
      <c r="H28" s="426" t="str">
        <f>IF(G28&lt;=0,"",IF(G28&lt;=2,"Muy Baja",IF(G28&lt;=24,"Baja",IF(G28&lt;=500,"Media",IF(G28&lt;=5000,"Alta","Muy Alta")))))</f>
        <v>Baja</v>
      </c>
      <c r="I28" s="437">
        <f>IF(H28="","",IF(H28="Muy Baja",0.2,IF(H28="Baja",0.4,IF(H28="Media",0.6,IF(H28="Alta",0.8,IF(H28="Muy Alta",1,))))))</f>
        <v>0.4</v>
      </c>
      <c r="J28" s="438" t="s">
        <v>142</v>
      </c>
      <c r="K28" s="437" t="str">
        <f>IF(NOT(ISERROR(MATCH(J28,'[9]Tabla Impacto'!$B$221:$B$223,0))),'[9]Tabla Impacto'!$F$223&amp;"Por favor no seleccionar los criterios de impacto(Afectación Económica o presupuestal y Pérdida Reputacional)",J28)</f>
        <v xml:space="preserve">     El riesgo afecta la imagen de la entidad con algunos usuarios de relevancia frente al logro de los objetivos</v>
      </c>
      <c r="L28" s="439" t="str">
        <f>IF(OR(K28='[9]Tabla Impacto'!$C$11,K28='[9]Tabla Impacto'!$D$11),"Leve",IF(OR(K28='[9]Tabla Impacto'!$C$12,K28='[9]Tabla Impacto'!$D$12),"Menor",IF(OR(K28='[9]Tabla Impacto'!$C$13,K28='[9]Tabla Impacto'!$D$13),"Moderado",IF(OR(K28='[9]Tabla Impacto'!$C$14,K28='[9]Tabla Impacto'!$D$14),"Mayor",IF(OR(K28='[9]Tabla Impacto'!$C$15,K28='[9]Tabla Impacto'!$D$15),"Catastrófico","")))))</f>
        <v>Moderado</v>
      </c>
      <c r="M28" s="441">
        <f>IF(L28="","",IF(L28="Leve",0.2,IF(L28="Menor",0.4,IF(L28="Moderado",0.6,IF(L28="Mayor",0.8,IF(L28="Catastrófico",1,))))))</f>
        <v>0.6</v>
      </c>
      <c r="N28" s="44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Moderado</v>
      </c>
      <c r="O28" s="11">
        <v>1</v>
      </c>
      <c r="P28" s="12" t="s">
        <v>501</v>
      </c>
      <c r="Q28" s="13" t="s">
        <v>502</v>
      </c>
      <c r="R28" s="14" t="str">
        <f t="shared" ref="R28:R47" si="0">IF(OR(S28="Preventivo",S28="Detectivo"),"Probabilidad",IF(S28="Correctivo","Impacto",""))</f>
        <v>Probabilidad</v>
      </c>
      <c r="S28" s="15" t="s">
        <v>63</v>
      </c>
      <c r="T28" s="15" t="s">
        <v>64</v>
      </c>
      <c r="U28" s="16" t="str">
        <f>IF(AND(S28="Preventivo",T28="Automático"),"50%",IF(AND(S28="Preventivo",T28="Manual"),"40%",IF(AND(S28="Detectivo",T28="Automático"),"40%",IF(AND(S28="Detectivo",T28="Manual"),"30%",IF(AND(S28="Correctivo",T28="Automático"),"35%",IF(AND(S28="Correctivo",T28="Manual"),"25%",""))))))</f>
        <v>40%</v>
      </c>
      <c r="V28" s="15" t="s">
        <v>65</v>
      </c>
      <c r="W28" s="15" t="s">
        <v>66</v>
      </c>
      <c r="X28" s="15" t="s">
        <v>67</v>
      </c>
      <c r="Y28" s="17">
        <f>IFERROR(IF(R28="Probabilidad",(I28-(+I28*U28)),IF(R28="Impacto",I28,"")),"")</f>
        <v>0.24</v>
      </c>
      <c r="Z28" s="18" t="str">
        <f>IFERROR(IF(Y28="","",IF(Y28&lt;=0.2,"Muy Baja",IF(Y28&lt;=0.4,"Baja",IF(Y28&lt;=0.6,"Media",IF(Y28&lt;=0.8,"Alta","Muy Alta"))))),"")</f>
        <v>Baja</v>
      </c>
      <c r="AA28" s="16">
        <f>+Y28</f>
        <v>0.24</v>
      </c>
      <c r="AB28" s="18" t="str">
        <f>IFERROR(IF(AC28="","",IF(AC28&lt;=0.2,"Leve",IF(AC28&lt;=0.4,"Menor",IF(AC28&lt;=0.6,"Moderado",IF(AC28&lt;=0.8,"Mayor","Catastrófico"))))),"")</f>
        <v>Moderado</v>
      </c>
      <c r="AC28" s="16">
        <f>IFERROR(IF(R28="Impacto",(M28-(+M28*U28)),IF(R28="Probabilidad",M28,"")),"")</f>
        <v>0.6</v>
      </c>
      <c r="AD28" s="19" t="str">
        <f>IFERROR(IF(OR(AND(Z28="Muy Baja",AB28="Leve"),AND(Z28="Muy Baja",AB28="Menor"),AND(Z28="Baja",AB28="Leve")),"Bajo",IF(OR(AND(Z28="Muy baja",AB28="Moderado"),AND(Z28="Baja",AB28="Menor"),AND(Z28="Baja",AB28="Moderado"),AND(Z28="Media",AB28="Leve"),AND(Z28="Media",AB28="Menor"),AND(Z28="Media",AB28="Moderado"),AND(Z28="Alta",AB28="Leve"),AND(Z28="Alta",AB28="Menor")),"Moderado",IF(OR(AND(Z28="Muy Baja",AB28="Mayor"),AND(Z28="Baja",AB28="Mayor"),AND(Z28="Media",AB28="Mayor"),AND(Z28="Alta",AB28="Moderado"),AND(Z28="Alta",AB28="Mayor"),AND(Z28="Muy Alta",AB28="Leve"),AND(Z28="Muy Alta",AB28="Menor"),AND(Z28="Muy Alta",AB28="Moderado"),AND(Z28="Muy Alta",AB28="Mayor")),"Alto",IF(OR(AND(Z28="Muy Baja",AB28="Catastrófico"),AND(Z28="Baja",AB28="Catastrófico"),AND(Z28="Media",AB28="Catastrófico"),AND(Z28="Alta",AB28="Catastrófico"),AND(Z28="Muy Alta",AB28="Catastrófico")),"Extremo","")))),"")</f>
        <v>Moderado</v>
      </c>
      <c r="AE28" s="15" t="s">
        <v>149</v>
      </c>
      <c r="AF28" s="447"/>
      <c r="AG28" s="447"/>
      <c r="AH28" s="449"/>
      <c r="AI28" s="449"/>
      <c r="AJ28" s="449"/>
      <c r="AK28" s="435"/>
      <c r="AL28" s="3"/>
    </row>
    <row r="29" spans="1:38" x14ac:dyDescent="0.3">
      <c r="A29" s="422"/>
      <c r="B29" s="423"/>
      <c r="C29" s="463"/>
      <c r="D29" s="463"/>
      <c r="E29" s="464"/>
      <c r="F29" s="423"/>
      <c r="G29" s="425"/>
      <c r="H29" s="426"/>
      <c r="I29" s="437"/>
      <c r="J29" s="438"/>
      <c r="K29" s="437">
        <f>IF(NOT(ISERROR(MATCH(J29,_xlfn.ANCHORARRAY(E32),0))),#REF!&amp;"Por favor no seleccionar los criterios de impacto",J29)</f>
        <v>0</v>
      </c>
      <c r="L29" s="440"/>
      <c r="M29" s="442"/>
      <c r="N29" s="444"/>
      <c r="O29" s="11">
        <v>2</v>
      </c>
      <c r="P29" s="22"/>
      <c r="Q29" s="13"/>
      <c r="R29" s="14"/>
      <c r="S29" s="15"/>
      <c r="T29" s="15"/>
      <c r="U29" s="16"/>
      <c r="V29" s="15"/>
      <c r="W29" s="15"/>
      <c r="X29" s="15"/>
      <c r="Y29" s="17" t="str">
        <f>IFERROR(IF(AND(R28="Probabilidad",R29="Probabilidad"),(AA28-(+AA28*U29)),IF(R29="Probabilidad",(I28-(+I28*U29)),IF(R29="Impacto",AA28,""))),"")</f>
        <v/>
      </c>
      <c r="Z29" s="18" t="str">
        <f t="shared" ref="Z29:Z47" si="1">IFERROR(IF(Y29="","",IF(Y29&lt;=0.2,"Muy Baja",IF(Y29&lt;=0.4,"Baja",IF(Y29&lt;=0.6,"Media",IF(Y29&lt;=0.8,"Alta","Muy Alta"))))),"")</f>
        <v/>
      </c>
      <c r="AA29" s="16" t="str">
        <f t="shared" ref="AA29" si="2">+Y29</f>
        <v/>
      </c>
      <c r="AB29" s="18" t="str">
        <f t="shared" ref="AB29:AB47" si="3">IFERROR(IF(AC29="","",IF(AC29&lt;=0.2,"Leve",IF(AC29&lt;=0.4,"Menor",IF(AC29&lt;=0.6,"Moderado",IF(AC29&lt;=0.8,"Mayor","Catastrófico"))))),"")</f>
        <v/>
      </c>
      <c r="AC29" s="16" t="str">
        <f>IFERROR(IF(AND(R28="Impacto",R29="Impacto"),(AC28-(+AC28*U29)),IF(R29="Impacto",($M$15-(+$M$15*U29)),IF(R29="Probabilidad",AC28,""))),"")</f>
        <v/>
      </c>
      <c r="AD29" s="19" t="str">
        <f t="shared" ref="AD29" si="4">IFERROR(IF(OR(AND(Z29="Muy Baja",AB29="Leve"),AND(Z29="Muy Baja",AB29="Menor"),AND(Z29="Baja",AB29="Leve")),"Bajo",IF(OR(AND(Z29="Muy baja",AB29="Moderado"),AND(Z29="Baja",AB29="Menor"),AND(Z29="Baja",AB29="Moderado"),AND(Z29="Media",AB29="Leve"),AND(Z29="Media",AB29="Menor"),AND(Z29="Media",AB29="Moderado"),AND(Z29="Alta",AB29="Leve"),AND(Z29="Alta",AB29="Menor")),"Moderado",IF(OR(AND(Z29="Muy Baja",AB29="Mayor"),AND(Z29="Baja",AB29="Mayor"),AND(Z29="Media",AB29="Mayor"),AND(Z29="Alta",AB29="Moderado"),AND(Z29="Alta",AB29="Mayor"),AND(Z29="Muy Alta",AB29="Leve"),AND(Z29="Muy Alta",AB29="Menor"),AND(Z29="Muy Alta",AB29="Moderado"),AND(Z29="Muy Alta",AB29="Mayor")),"Alto",IF(OR(AND(Z29="Muy Baja",AB29="Catastrófico"),AND(Z29="Baja",AB29="Catastrófico"),AND(Z29="Media",AB29="Catastrófico"),AND(Z29="Alta",AB29="Catastrófico"),AND(Z29="Muy Alta",AB29="Catastrófico")),"Extremo","")))),"")</f>
        <v/>
      </c>
      <c r="AE29" s="15"/>
      <c r="AF29" s="448"/>
      <c r="AG29" s="448"/>
      <c r="AH29" s="450"/>
      <c r="AI29" s="450"/>
      <c r="AJ29" s="450"/>
      <c r="AK29" s="436"/>
      <c r="AL29" s="2"/>
    </row>
    <row r="30" spans="1:38" ht="69" x14ac:dyDescent="0.3">
      <c r="A30" s="422">
        <v>2</v>
      </c>
      <c r="B30" s="423" t="s">
        <v>89</v>
      </c>
      <c r="C30" s="465" t="s">
        <v>503</v>
      </c>
      <c r="D30" s="465" t="s">
        <v>504</v>
      </c>
      <c r="E30" s="466" t="s">
        <v>505</v>
      </c>
      <c r="F30" s="423" t="s">
        <v>59</v>
      </c>
      <c r="G30" s="436">
        <v>24</v>
      </c>
      <c r="H30" s="426" t="str">
        <f>IF(G30&lt;=0,"",IF(G30&lt;=2,"Muy Baja",IF(G30&lt;=24,"Baja",IF(G30&lt;=500,"Media",IF(G30&lt;=5000,"Alta","Muy Alta")))))</f>
        <v>Baja</v>
      </c>
      <c r="I30" s="437">
        <f>IF(H30="","",IF(H30="Muy Baja",0.2,IF(H30="Baja",0.4,IF(H30="Media",0.6,IF(H30="Alta",0.8,IF(H30="Muy Alta",1,))))))</f>
        <v>0.4</v>
      </c>
      <c r="J30" s="438" t="s">
        <v>142</v>
      </c>
      <c r="K30" s="437" t="str">
        <f>IF(NOT(ISERROR(MATCH(J30,'[9]Tabla Impacto'!$B$221:$B$223,0))),'[9]Tabla Impacto'!$F$223&amp;"Por favor no seleccionar los criterios de impacto(Afectación Económica o presupuestal y Pérdida Reputacional)",J30)</f>
        <v xml:space="preserve">     El riesgo afecta la imagen de la entidad con algunos usuarios de relevancia frente al logro de los objetivos</v>
      </c>
      <c r="L30" s="426" t="str">
        <f>IF(OR(K30='[9]Tabla Impacto'!$C$11,K30='[9]Tabla Impacto'!$D$11),"Leve",IF(OR(K30='[9]Tabla Impacto'!$C$12,K30='[9]Tabla Impacto'!$D$12),"Menor",IF(OR(K30='[9]Tabla Impacto'!$C$13,K30='[9]Tabla Impacto'!$D$13),"Moderado",IF(OR(K30='[9]Tabla Impacto'!$C$14,K30='[9]Tabla Impacto'!$D$14),"Mayor",IF(OR(K30='[9]Tabla Impacto'!$C$15,K30='[9]Tabla Impacto'!$D$15),"Catastrófico","")))))</f>
        <v>Moderado</v>
      </c>
      <c r="M30" s="437">
        <f>IF(L30="","",IF(L30="Leve",0.2,IF(L30="Menor",0.4,IF(L30="Moderado",0.6,IF(L30="Mayor",0.8,IF(L30="Catastrófico",1,))))))</f>
        <v>0.6</v>
      </c>
      <c r="N30" s="455" t="str">
        <f>IF(OR(AND(H30="Muy Baja",L30="Leve"),AND(H30="Muy Baja",L30="Menor"),AND(H30="Baja",L30="Leve")),"Bajo",IF(OR(AND(H30="Muy baja",L30="Moderado"),AND(H30="Baja",L30="Menor"),AND(H30="Baja",L30="Moderado"),AND(H30="Media",L30="Leve"),AND(H30="Media",L30="Menor"),AND(H30="Media",L30="Moderado"),AND(H30="Alta",L30="Leve"),AND(H30="Alta",L30="Menor")),"Moderado",IF(OR(AND(H30="Muy Baja",L30="Mayor"),AND(H30="Baja",L30="Mayor"),AND(H30="Media",L30="Mayor"),AND(H30="Alta",L30="Moderado"),AND(H30="Alta",L30="Mayor"),AND(H30="Muy Alta",L30="Leve"),AND(H30="Muy Alta",L30="Menor"),AND(H30="Muy Alta",L30="Moderado"),AND(H30="Muy Alta",L30="Mayor")),"Alto",IF(OR(AND(H30="Muy Baja",L30="Catastrófico"),AND(H30="Baja",L30="Catastrófico"),AND(H30="Media",L30="Catastrófico"),AND(H30="Alta",L30="Catastrófico"),AND(H30="Muy Alta",L30="Catastrófico")),"Extremo",""))))</f>
        <v>Moderado</v>
      </c>
      <c r="O30" s="11">
        <v>1</v>
      </c>
      <c r="P30" s="22" t="s">
        <v>506</v>
      </c>
      <c r="Q30" s="13" t="s">
        <v>507</v>
      </c>
      <c r="R30" s="14" t="s">
        <v>146</v>
      </c>
      <c r="S30" s="15" t="s">
        <v>63</v>
      </c>
      <c r="T30" s="15" t="s">
        <v>64</v>
      </c>
      <c r="U30" s="16" t="str">
        <f>IF(AND(S30="Preventivo",T30="Automático"),"50%",IF(AND(S30="Preventivo",T30="Manual"),"40%",IF(AND(S30="Detectivo",T30="Automático"),"40%",IF(AND(S30="Detectivo",T30="Manual"),"30%",IF(AND(S30="Correctivo",T30="Automático"),"35%",IF(AND(S30="Correctivo",T30="Manual"),"25%",""))))))</f>
        <v>40%</v>
      </c>
      <c r="V30" s="15" t="s">
        <v>65</v>
      </c>
      <c r="W30" s="15" t="s">
        <v>167</v>
      </c>
      <c r="X30" s="15" t="s">
        <v>266</v>
      </c>
      <c r="Y30" s="17">
        <f>IFERROR(IF(R30="Probabilidad",(I30-(+I30*U30)),IF(R30="Impacto",I30,"")),"")</f>
        <v>0.24</v>
      </c>
      <c r="Z30" s="18" t="str">
        <f>IFERROR(IF(Y30="","",IF(Y30&lt;=0.2,"Muy Baja",IF(Y30&lt;=0.4,"Baja",IF(Y30&lt;=0.6,"Media",IF(Y30&lt;=0.8,"Alta","Muy Alta"))))),"")</f>
        <v>Baja</v>
      </c>
      <c r="AA30" s="16">
        <f>+Y30</f>
        <v>0.24</v>
      </c>
      <c r="AB30" s="18" t="str">
        <f>IFERROR(IF(AC30="","",IF(AC30&lt;=0.2,"Leve",IF(AC30&lt;=0.4,"Menor",IF(AC30&lt;=0.6,"Moderado",IF(AC30&lt;=0.8,"Mayor","Catastrófico"))))),"")</f>
        <v>Moderado</v>
      </c>
      <c r="AC30" s="16">
        <f>IFERROR(IF(R30="Impacto",(M30-(+M30*U30)),IF(R30="Probabilidad",M30,"")),"")</f>
        <v>0.6</v>
      </c>
      <c r="AD30" s="19" t="str">
        <f>IFERROR(IF(OR(AND(Z30="Muy Baja",AB30="Leve"),AND(Z30="Muy Baja",AB30="Menor"),AND(Z30="Baja",AB30="Leve")),"Bajo",IF(OR(AND(Z30="Muy baja",AB30="Moderado"),AND(Z30="Baja",AB30="Menor"),AND(Z30="Baja",AB30="Moderado"),AND(Z30="Media",AB30="Leve"),AND(Z30="Media",AB30="Menor"),AND(Z30="Media",AB30="Moderado"),AND(Z30="Alta",AB30="Leve"),AND(Z30="Alta",AB30="Menor")),"Moderado",IF(OR(AND(Z30="Muy Baja",AB30="Mayor"),AND(Z30="Baja",AB30="Mayor"),AND(Z30="Media",AB30="Mayor"),AND(Z30="Alta",AB30="Moderado"),AND(Z30="Alta",AB30="Mayor"),AND(Z30="Muy Alta",AB30="Leve"),AND(Z30="Muy Alta",AB30="Menor"),AND(Z30="Muy Alta",AB30="Moderado"),AND(Z30="Muy Alta",AB30="Mayor")),"Alto",IF(OR(AND(Z30="Muy Baja",AB30="Catastrófico"),AND(Z30="Baja",AB30="Catastrófico"),AND(Z30="Media",AB30="Catastrófico"),AND(Z30="Alta",AB30="Catastrófico"),AND(Z30="Muy Alta",AB30="Catastrófico")),"Extremo","")))),"")</f>
        <v>Moderado</v>
      </c>
      <c r="AE30" s="15" t="s">
        <v>160</v>
      </c>
      <c r="AF30" s="447"/>
      <c r="AG30" s="447"/>
      <c r="AH30" s="449"/>
      <c r="AI30" s="449"/>
      <c r="AJ30" s="449"/>
      <c r="AK30" s="435"/>
      <c r="AL30" s="2"/>
    </row>
    <row r="31" spans="1:38" x14ac:dyDescent="0.3">
      <c r="A31" s="422"/>
      <c r="B31" s="423"/>
      <c r="C31" s="463"/>
      <c r="D31" s="463"/>
      <c r="E31" s="464"/>
      <c r="F31" s="423"/>
      <c r="G31" s="425"/>
      <c r="H31" s="426"/>
      <c r="I31" s="437"/>
      <c r="J31" s="438"/>
      <c r="K31" s="437">
        <f>IF(NOT(ISERROR(MATCH(J31,_xlfn.ANCHORARRAY(E34),0))),#REF!&amp;"Por favor no seleccionar los criterios de impacto",J31)</f>
        <v>0</v>
      </c>
      <c r="L31" s="426"/>
      <c r="M31" s="437"/>
      <c r="N31" s="455"/>
      <c r="O31" s="11">
        <v>2</v>
      </c>
      <c r="P31" s="22"/>
      <c r="Q31" s="13"/>
      <c r="R31" s="14" t="str">
        <f t="shared" si="0"/>
        <v/>
      </c>
      <c r="S31" s="15"/>
      <c r="T31" s="15"/>
      <c r="U31" s="16" t="str">
        <f t="shared" ref="U31" si="5">IF(AND(S31="Preventivo",T31="Automático"),"50%",IF(AND(S31="Preventivo",T31="Manual"),"40%",IF(AND(S31="Detectivo",T31="Automático"),"40%",IF(AND(S31="Detectivo",T31="Manual"),"30%",IF(AND(S31="Correctivo",T31="Automático"),"35%",IF(AND(S31="Correctivo",T31="Manual"),"25%",""))))))</f>
        <v/>
      </c>
      <c r="V31" s="15"/>
      <c r="W31" s="15"/>
      <c r="X31" s="15"/>
      <c r="Y31" s="17" t="str">
        <f>IFERROR(IF(AND(R30="Probabilidad",R31="Probabilidad"),(AA30-(+AA30*U31)),IF(R31="Probabilidad",(I30-(+I30*U31)),IF(R31="Impacto",AA30,""))),"")</f>
        <v/>
      </c>
      <c r="Z31" s="18" t="str">
        <f t="shared" si="1"/>
        <v/>
      </c>
      <c r="AA31" s="16" t="str">
        <f t="shared" ref="AA31" si="6">+Y31</f>
        <v/>
      </c>
      <c r="AB31" s="18" t="str">
        <f t="shared" si="3"/>
        <v/>
      </c>
      <c r="AC31" s="16" t="str">
        <f>IFERROR(IF(AND(R30="Impacto",R31="Impacto"),(AC28-(+AC28*U31)),IF(R31="Impacto",(#REF!-(+#REF!*U31)),IF(R31="Probabilidad",AC28,""))),"")</f>
        <v/>
      </c>
      <c r="AD31" s="19" t="str">
        <f t="shared" ref="AD31" si="7">IFERROR(IF(OR(AND(Z31="Muy Baja",AB31="Leve"),AND(Z31="Muy Baja",AB31="Menor"),AND(Z31="Baja",AB31="Leve")),"Bajo",IF(OR(AND(Z31="Muy baja",AB31="Moderado"),AND(Z31="Baja",AB31="Menor"),AND(Z31="Baja",AB31="Moderado"),AND(Z31="Media",AB31="Leve"),AND(Z31="Media",AB31="Menor"),AND(Z31="Media",AB31="Moderado"),AND(Z31="Alta",AB31="Leve"),AND(Z31="Alta",AB31="Menor")),"Moderado",IF(OR(AND(Z31="Muy Baja",AB31="Mayor"),AND(Z31="Baja",AB31="Mayor"),AND(Z31="Media",AB31="Mayor"),AND(Z31="Alta",AB31="Moderado"),AND(Z31="Alta",AB31="Mayor"),AND(Z31="Muy Alta",AB31="Leve"),AND(Z31="Muy Alta",AB31="Menor"),AND(Z31="Muy Alta",AB31="Moderado"),AND(Z31="Muy Alta",AB31="Mayor")),"Alto",IF(OR(AND(Z31="Muy Baja",AB31="Catastrófico"),AND(Z31="Baja",AB31="Catastrófico"),AND(Z31="Media",AB31="Catastrófico"),AND(Z31="Alta",AB31="Catastrófico"),AND(Z31="Muy Alta",AB31="Catastrófico")),"Extremo","")))),"")</f>
        <v/>
      </c>
      <c r="AE31" s="15"/>
      <c r="AF31" s="448"/>
      <c r="AG31" s="448"/>
      <c r="AH31" s="450"/>
      <c r="AI31" s="450"/>
      <c r="AJ31" s="450"/>
      <c r="AK31" s="436"/>
      <c r="AL31" s="2"/>
    </row>
    <row r="32" spans="1:38" ht="69" x14ac:dyDescent="0.3">
      <c r="A32" s="422">
        <v>3</v>
      </c>
      <c r="B32" s="423" t="s">
        <v>89</v>
      </c>
      <c r="C32" s="463" t="s">
        <v>508</v>
      </c>
      <c r="D32" s="463" t="s">
        <v>509</v>
      </c>
      <c r="E32" s="464" t="s">
        <v>510</v>
      </c>
      <c r="F32" s="423" t="s">
        <v>80</v>
      </c>
      <c r="G32" s="425">
        <v>200</v>
      </c>
      <c r="H32" s="426" t="str">
        <f>IF(G32&lt;=0,"",IF(G32&lt;=2,"Muy Baja",IF(G32&lt;=24,"Baja",IF(G32&lt;=500,"Media",IF(G32&lt;=5000,"Alta","Muy Alta")))))</f>
        <v>Media</v>
      </c>
      <c r="I32" s="437">
        <f>IF(H32="","",IF(H32="Muy Baja",0.2,IF(H32="Baja",0.4,IF(H32="Media",0.6,IF(H32="Alta",0.8,IF(H32="Muy Alta",1,))))))</f>
        <v>0.6</v>
      </c>
      <c r="J32" s="438" t="s">
        <v>376</v>
      </c>
      <c r="K32" s="437" t="str">
        <f>IF(NOT(ISERROR(MATCH(J32,'[9]Tabla Impacto'!$B$221:$B$223,0))),'[9]Tabla Impacto'!$F$223&amp;"Por favor no seleccionar los criterios de impacto(Afectación Económica o presupuestal y Pérdida Reputacional)",J32)</f>
        <v xml:space="preserve">     El riesgo afecta la imagen de la entidad internamente, de conocimiento general, nivel interno, de junta dircetiva y accionistas y/o de provedores</v>
      </c>
      <c r="L32" s="426" t="str">
        <f>IF(OR(K32='[9]Tabla Impacto'!$C$11,K32='[9]Tabla Impacto'!$D$11),"Leve",IF(OR(K32='[9]Tabla Impacto'!$C$12,K32='[9]Tabla Impacto'!$D$12),"Menor",IF(OR(K32='[9]Tabla Impacto'!$C$13,K32='[9]Tabla Impacto'!$D$13),"Moderado",IF(OR(K32='[9]Tabla Impacto'!$C$14,K32='[9]Tabla Impacto'!$D$14),"Mayor",IF(OR(K32='[9]Tabla Impacto'!$C$15,K32='[9]Tabla Impacto'!$D$15),"Catastrófico","")))))</f>
        <v>Menor</v>
      </c>
      <c r="M32" s="437">
        <f>IF(L32="","",IF(L32="Leve",0.2,IF(L32="Menor",0.4,IF(L32="Moderado",0.6,IF(L32="Mayor",0.8,IF(L32="Catastrófico",1,))))))</f>
        <v>0.4</v>
      </c>
      <c r="N32" s="455" t="str">
        <f>IF(OR(AND(H32="Muy Baja",L32="Leve"),AND(H32="Muy Baja",L32="Menor"),AND(H32="Baja",L32="Leve")),"Bajo",IF(OR(AND(H32="Muy baja",L32="Moderado"),AND(H32="Baja",L32="Menor"),AND(H32="Baja",L32="Moderado"),AND(H32="Media",L32="Leve"),AND(H32="Media",L32="Menor"),AND(H32="Media",L32="Moderado"),AND(H32="Alta",L32="Leve"),AND(H32="Alta",L32="Menor")),"Moderado",IF(OR(AND(H32="Muy Baja",L32="Mayor"),AND(H32="Baja",L32="Mayor"),AND(H32="Media",L32="Mayor"),AND(H32="Alta",L32="Moderado"),AND(H32="Alta",L32="Mayor"),AND(H32="Muy Alta",L32="Leve"),AND(H32="Muy Alta",L32="Menor"),AND(H32="Muy Alta",L32="Moderado"),AND(H32="Muy Alta",L32="Mayor")),"Alto",IF(OR(AND(H32="Muy Baja",L32="Catastrófico"),AND(H32="Baja",L32="Catastrófico"),AND(H32="Media",L32="Catastrófico"),AND(H32="Alta",L32="Catastrófico"),AND(H32="Muy Alta",L32="Catastrófico")),"Extremo",""))))</f>
        <v>Moderado</v>
      </c>
      <c r="O32" s="11">
        <v>1</v>
      </c>
      <c r="P32" s="47" t="s">
        <v>511</v>
      </c>
      <c r="Q32" s="27" t="s">
        <v>507</v>
      </c>
      <c r="R32" s="14" t="s">
        <v>146</v>
      </c>
      <c r="S32" s="15" t="s">
        <v>63</v>
      </c>
      <c r="T32" s="15" t="s">
        <v>64</v>
      </c>
      <c r="U32" s="16" t="str">
        <f>IF(AND(S32="Preventivo",T32="Automático"),"50%",IF(AND(S32="Preventivo",T32="Manual"),"40%",IF(AND(S32="Detectivo",T32="Automático"),"40%",IF(AND(S32="Detectivo",T32="Manual"),"30%",IF(AND(S32="Correctivo",T32="Automático"),"35%",IF(AND(S32="Correctivo",T32="Manual"),"25%",""))))))</f>
        <v>40%</v>
      </c>
      <c r="V32" s="15" t="s">
        <v>65</v>
      </c>
      <c r="W32" s="15" t="s">
        <v>167</v>
      </c>
      <c r="X32" s="15" t="s">
        <v>266</v>
      </c>
      <c r="Y32" s="17">
        <f>IFERROR(IF(R32="Probabilidad",(I32-(+I32*U32)),IF(R32="Impacto",I32,"")),"")</f>
        <v>0.36</v>
      </c>
      <c r="Z32" s="18" t="str">
        <f>IFERROR(IF(Y32="","",IF(Y32&lt;=0.2,"Muy Baja",IF(Y32&lt;=0.4,"Baja",IF(Y32&lt;=0.6,"Media",IF(Y32&lt;=0.8,"Alta","Muy Alta"))))),"")</f>
        <v>Baja</v>
      </c>
      <c r="AA32" s="16">
        <f>+Y32</f>
        <v>0.36</v>
      </c>
      <c r="AB32" s="18" t="str">
        <f>IFERROR(IF(AC32="","",IF(AC32&lt;=0.2,"Leve",IF(AC32&lt;=0.4,"Menor",IF(AC32&lt;=0.6,"Moderado",IF(AC32&lt;=0.8,"Mayor","Catastrófico"))))),"")</f>
        <v>Menor</v>
      </c>
      <c r="AC32" s="16">
        <f>IFERROR(IF(R32="Impacto",(M32-(+M32*U32)),IF(R32="Probabilidad",M32,"")),"")</f>
        <v>0.4</v>
      </c>
      <c r="AD32" s="19" t="str">
        <f>IFERROR(IF(OR(AND(Z32="Muy Baja",AB32="Leve"),AND(Z32="Muy Baja",AB32="Menor"),AND(Z32="Baja",AB32="Leve")),"Bajo",IF(OR(AND(Z32="Muy baja",AB32="Moderado"),AND(Z32="Baja",AB32="Menor"),AND(Z32="Baja",AB32="Moderado"),AND(Z32="Media",AB32="Leve"),AND(Z32="Media",AB32="Menor"),AND(Z32="Media",AB32="Moderado"),AND(Z32="Alta",AB32="Leve"),AND(Z32="Alta",AB32="Menor")),"Moderado",IF(OR(AND(Z32="Muy Baja",AB32="Mayor"),AND(Z32="Baja",AB32="Mayor"),AND(Z32="Media",AB32="Mayor"),AND(Z32="Alta",AB32="Moderado"),AND(Z32="Alta",AB32="Mayor"),AND(Z32="Muy Alta",AB32="Leve"),AND(Z32="Muy Alta",AB32="Menor"),AND(Z32="Muy Alta",AB32="Moderado"),AND(Z32="Muy Alta",AB32="Mayor")),"Alto",IF(OR(AND(Z32="Muy Baja",AB32="Catastrófico"),AND(Z32="Baja",AB32="Catastrófico"),AND(Z32="Media",AB32="Catastrófico"),AND(Z32="Alta",AB32="Catastrófico"),AND(Z32="Muy Alta",AB32="Catastrófico")),"Extremo","")))),"")</f>
        <v>Moderado</v>
      </c>
      <c r="AE32" s="15" t="s">
        <v>160</v>
      </c>
      <c r="AF32" s="33"/>
      <c r="AG32" s="34"/>
      <c r="AH32" s="35"/>
      <c r="AI32" s="35"/>
      <c r="AJ32" s="33"/>
      <c r="AK32" s="34"/>
      <c r="AL32" s="2"/>
    </row>
    <row r="33" spans="1:38" x14ac:dyDescent="0.3">
      <c r="A33" s="422"/>
      <c r="B33" s="423"/>
      <c r="C33" s="463"/>
      <c r="D33" s="463"/>
      <c r="E33" s="464"/>
      <c r="F33" s="423"/>
      <c r="G33" s="425"/>
      <c r="H33" s="426"/>
      <c r="I33" s="437"/>
      <c r="J33" s="438"/>
      <c r="K33" s="437">
        <f>IF(NOT(ISERROR(MATCH(J33,_xlfn.ANCHORARRAY(E36),0))),#REF!&amp;"Por favor no seleccionar los criterios de impacto",J33)</f>
        <v>0</v>
      </c>
      <c r="L33" s="426"/>
      <c r="M33" s="437"/>
      <c r="N33" s="455"/>
      <c r="O33" s="11">
        <v>2</v>
      </c>
      <c r="P33" s="22"/>
      <c r="Q33" s="27"/>
      <c r="R33" s="14" t="str">
        <f t="shared" si="0"/>
        <v/>
      </c>
      <c r="S33" s="15"/>
      <c r="T33" s="15"/>
      <c r="U33" s="16" t="str">
        <f t="shared" ref="U33" si="8">IF(AND(S33="Preventivo",T33="Automático"),"50%",IF(AND(S33="Preventivo",T33="Manual"),"40%",IF(AND(S33="Detectivo",T33="Automático"),"40%",IF(AND(S33="Detectivo",T33="Manual"),"30%",IF(AND(S33="Correctivo",T33="Automático"),"35%",IF(AND(S33="Correctivo",T33="Manual"),"25%",""))))))</f>
        <v/>
      </c>
      <c r="V33" s="15"/>
      <c r="W33" s="15"/>
      <c r="X33" s="15"/>
      <c r="Y33" s="25" t="str">
        <f>IFERROR(IF(AND(R32="Probabilidad",R33="Probabilidad"),(AA32-(+AA32*U33)),IF(R33="Probabilidad",(I32-(+I32*U33)),IF(R33="Impacto",AA32,""))),"")</f>
        <v/>
      </c>
      <c r="Z33" s="18" t="str">
        <f t="shared" si="1"/>
        <v/>
      </c>
      <c r="AA33" s="16" t="str">
        <f t="shared" ref="AA33" si="9">+Y33</f>
        <v/>
      </c>
      <c r="AB33" s="18" t="str">
        <f t="shared" si="3"/>
        <v/>
      </c>
      <c r="AC33" s="16" t="str">
        <f>IFERROR(IF(AND(R32="Impacto",R33="Impacto"),(AC30-(+AC30*U33)),IF(R33="Impacto",(#REF!-(+#REF!*U33)),IF(R33="Probabilidad",AC30,""))),"")</f>
        <v/>
      </c>
      <c r="AD33" s="19" t="str">
        <f t="shared" ref="AD33" si="10">IFERROR(IF(OR(AND(Z33="Muy Baja",AB33="Leve"),AND(Z33="Muy Baja",AB33="Menor"),AND(Z33="Baja",AB33="Leve")),"Bajo",IF(OR(AND(Z33="Muy baja",AB33="Moderado"),AND(Z33="Baja",AB33="Menor"),AND(Z33="Baja",AB33="Moderado"),AND(Z33="Media",AB33="Leve"),AND(Z33="Media",AB33="Menor"),AND(Z33="Media",AB33="Moderado"),AND(Z33="Alta",AB33="Leve"),AND(Z33="Alta",AB33="Menor")),"Moderado",IF(OR(AND(Z33="Muy Baja",AB33="Mayor"),AND(Z33="Baja",AB33="Mayor"),AND(Z33="Media",AB33="Mayor"),AND(Z33="Alta",AB33="Moderado"),AND(Z33="Alta",AB33="Mayor"),AND(Z33="Muy Alta",AB33="Leve"),AND(Z33="Muy Alta",AB33="Menor"),AND(Z33="Muy Alta",AB33="Moderado"),AND(Z33="Muy Alta",AB33="Mayor")),"Alto",IF(OR(AND(Z33="Muy Baja",AB33="Catastrófico"),AND(Z33="Baja",AB33="Catastrófico"),AND(Z33="Media",AB33="Catastrófico"),AND(Z33="Alta",AB33="Catastrófico"),AND(Z33="Muy Alta",AB33="Catastrófico")),"Extremo","")))),"")</f>
        <v/>
      </c>
      <c r="AE33" s="15"/>
      <c r="AF33" s="33"/>
      <c r="AG33" s="34"/>
      <c r="AH33" s="35"/>
      <c r="AI33" s="35"/>
      <c r="AJ33" s="33"/>
      <c r="AK33" s="34"/>
      <c r="AL33" s="2"/>
    </row>
    <row r="34" spans="1:38" ht="69" x14ac:dyDescent="0.3">
      <c r="A34" s="422">
        <v>4</v>
      </c>
      <c r="B34" s="423" t="s">
        <v>89</v>
      </c>
      <c r="C34" s="463" t="s">
        <v>512</v>
      </c>
      <c r="D34" s="463" t="s">
        <v>513</v>
      </c>
      <c r="E34" s="464" t="s">
        <v>514</v>
      </c>
      <c r="F34" s="423" t="s">
        <v>59</v>
      </c>
      <c r="G34" s="425">
        <v>24</v>
      </c>
      <c r="H34" s="440" t="str">
        <f>IF(G34&lt;=0,"",IF(G34&lt;=2,"Muy Baja",IF(G34&lt;=24,"Baja",IF(G34&lt;=500,"Media",IF(G34&lt;=5000,"Alta","Muy Alta")))))</f>
        <v>Baja</v>
      </c>
      <c r="I34" s="442">
        <f>IF(H34="","",IF(H34="Muy Baja",0.2,IF(H34="Baja",0.4,IF(H34="Media",0.6,IF(H34="Alta",0.8,IF(H34="Muy Alta",1,))))))</f>
        <v>0.4</v>
      </c>
      <c r="J34" s="438" t="s">
        <v>198</v>
      </c>
      <c r="K34" s="442" t="str">
        <f>IF(NOT(ISERROR(MATCH(J34,'[9]Tabla Impacto'!$B$221:$B$223,0))),'[9]Tabla Impacto'!$F$223&amp;"Por favor no seleccionar los criterios de impacto(Afectación Económica o presupuestal y Pérdida Reputacional)",J34)</f>
        <v xml:space="preserve">     El riesgo afecta la imagen de de la entidad con efecto publicitario sostenido a nivel de sector administrativo, nivel departamental o municipal</v>
      </c>
      <c r="L34" s="440" t="str">
        <f>IF(OR(K34='[9]Tabla Impacto'!$C$11,K34='[9]Tabla Impacto'!$D$11),"Leve",IF(OR(K34='[9]Tabla Impacto'!$C$12,K34='[9]Tabla Impacto'!$D$12),"Menor",IF(OR(K34='[9]Tabla Impacto'!$C$13,K34='[9]Tabla Impacto'!$D$13),"Moderado",IF(OR(K34='[9]Tabla Impacto'!$C$14,K34='[9]Tabla Impacto'!$D$14),"Mayor",IF(OR(K34='[9]Tabla Impacto'!$C$15,K34='[9]Tabla Impacto'!$D$15),"Catastrófico","")))))</f>
        <v>Mayor</v>
      </c>
      <c r="M34" s="442">
        <f>IF(L34="","",IF(L34="Leve",0.2,IF(L34="Menor",0.4,IF(L34="Moderado",0.6,IF(L34="Mayor",0.8,IF(L34="Catastrófico",1,))))))</f>
        <v>0.8</v>
      </c>
      <c r="N34" s="444"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Alto</v>
      </c>
      <c r="O34" s="26">
        <v>1</v>
      </c>
      <c r="P34" s="22" t="s">
        <v>515</v>
      </c>
      <c r="Q34" s="27" t="s">
        <v>507</v>
      </c>
      <c r="R34" s="14" t="s">
        <v>146</v>
      </c>
      <c r="S34" s="15" t="s">
        <v>63</v>
      </c>
      <c r="T34" s="15" t="s">
        <v>64</v>
      </c>
      <c r="U34" s="16" t="str">
        <f>IF(AND(S34="Preventivo",T34="Automático"),"50%",IF(AND(S34="Preventivo",T34="Manual"),"40%",IF(AND(S34="Detectivo",T34="Automático"),"40%",IF(AND(S34="Detectivo",T34="Manual"),"30%",IF(AND(S34="Correctivo",T34="Automático"),"35%",IF(AND(S34="Correctivo",T34="Manual"),"25%",""))))))</f>
        <v>40%</v>
      </c>
      <c r="V34" s="15" t="s">
        <v>65</v>
      </c>
      <c r="W34" s="15" t="s">
        <v>167</v>
      </c>
      <c r="X34" s="15" t="s">
        <v>67</v>
      </c>
      <c r="Y34" s="17">
        <f>IFERROR(IF(R34="Probabilidad",(I34-(+I34*U34)),IF(R34="Impacto",I34,"")),"")</f>
        <v>0.24</v>
      </c>
      <c r="Z34" s="18" t="str">
        <f>IFERROR(IF(Y34="","",IF(Y34&lt;=0.2,"Muy Baja",IF(Y34&lt;=0.4,"Baja",IF(Y34&lt;=0.6,"Media",IF(Y34&lt;=0.8,"Alta","Muy Alta"))))),"")</f>
        <v>Baja</v>
      </c>
      <c r="AA34" s="16">
        <f>+Y34</f>
        <v>0.24</v>
      </c>
      <c r="AB34" s="18" t="str">
        <f>IFERROR(IF(AC34="","",IF(AC34&lt;=0.2,"Leve",IF(AC34&lt;=0.4,"Menor",IF(AC34&lt;=0.6,"Moderado",IF(AC34&lt;=0.8,"Mayor","Catastrófico"))))),"")</f>
        <v>Mayor</v>
      </c>
      <c r="AC34" s="16">
        <f>IFERROR(IF(R34="Impacto",(M34-(+M34*U34)),IF(R34="Probabilidad",M34,"")),"")</f>
        <v>0.8</v>
      </c>
      <c r="AD34" s="19" t="str">
        <f>IFERROR(IF(OR(AND(Z34="Muy Baja",AB34="Leve"),AND(Z34="Muy Baja",AB34="Menor"),AND(Z34="Baja",AB34="Leve")),"Bajo",IF(OR(AND(Z34="Muy baja",AB34="Moderado"),AND(Z34="Baja",AB34="Menor"),AND(Z34="Baja",AB34="Moderado"),AND(Z34="Media",AB34="Leve"),AND(Z34="Media",AB34="Menor"),AND(Z34="Media",AB34="Moderado"),AND(Z34="Alta",AB34="Leve"),AND(Z34="Alta",AB34="Menor")),"Moderado",IF(OR(AND(Z34="Muy Baja",AB34="Mayor"),AND(Z34="Baja",AB34="Mayor"),AND(Z34="Media",AB34="Mayor"),AND(Z34="Alta",AB34="Moderado"),AND(Z34="Alta",AB34="Mayor"),AND(Z34="Muy Alta",AB34="Leve"),AND(Z34="Muy Alta",AB34="Menor"),AND(Z34="Muy Alta",AB34="Moderado"),AND(Z34="Muy Alta",AB34="Mayor")),"Alto",IF(OR(AND(Z34="Muy Baja",AB34="Catastrófico"),AND(Z34="Baja",AB34="Catastrófico"),AND(Z34="Media",AB34="Catastrófico"),AND(Z34="Alta",AB34="Catastrófico"),AND(Z34="Muy Alta",AB34="Catastrófico")),"Extremo","")))),"")</f>
        <v>Alto</v>
      </c>
      <c r="AE34" s="15" t="s">
        <v>160</v>
      </c>
      <c r="AF34" s="447"/>
      <c r="AG34" s="447"/>
      <c r="AH34" s="449"/>
      <c r="AI34" s="449"/>
      <c r="AJ34" s="449"/>
      <c r="AK34" s="435"/>
      <c r="AL34" s="2"/>
    </row>
    <row r="35" spans="1:38" ht="69" x14ac:dyDescent="0.3">
      <c r="A35" s="422"/>
      <c r="B35" s="423"/>
      <c r="C35" s="463"/>
      <c r="D35" s="463"/>
      <c r="E35" s="464"/>
      <c r="F35" s="423"/>
      <c r="G35" s="425"/>
      <c r="H35" s="426"/>
      <c r="I35" s="437"/>
      <c r="J35" s="438"/>
      <c r="K35" s="437">
        <f>IF(NOT(ISERROR(MATCH(J35,_xlfn.ANCHORARRAY(E38),0))),#REF!&amp;"Por favor no seleccionar los criterios de impacto",J35)</f>
        <v>0</v>
      </c>
      <c r="L35" s="426"/>
      <c r="M35" s="437"/>
      <c r="N35" s="455"/>
      <c r="O35" s="11">
        <v>2</v>
      </c>
      <c r="P35" s="22" t="s">
        <v>516</v>
      </c>
      <c r="Q35" s="27" t="s">
        <v>517</v>
      </c>
      <c r="R35" s="96" t="s">
        <v>394</v>
      </c>
      <c r="S35" s="15" t="s">
        <v>63</v>
      </c>
      <c r="T35" s="15" t="s">
        <v>64</v>
      </c>
      <c r="U35" s="16" t="str">
        <f t="shared" ref="U35" si="11">IF(AND(S35="Preventivo",T35="Automático"),"50%",IF(AND(S35="Preventivo",T35="Manual"),"40%",IF(AND(S35="Detectivo",T35="Automático"),"40%",IF(AND(S35="Detectivo",T35="Manual"),"30%",IF(AND(S35="Correctivo",T35="Automático"),"35%",IF(AND(S35="Correctivo",T35="Manual"),"25%",""))))))</f>
        <v>40%</v>
      </c>
      <c r="V35" s="15" t="s">
        <v>65</v>
      </c>
      <c r="W35" s="15" t="s">
        <v>167</v>
      </c>
      <c r="X35" s="15" t="s">
        <v>67</v>
      </c>
      <c r="Y35" s="17">
        <f>IFERROR(IF(AND(R34="Probabilidad",R35="Probabilidad"),(AA34-(+AA34*U35)),IF(R35="Probabilidad",(I34-(+I34*U35)),IF(R35="Impacto",AA34,""))),"")</f>
        <v>0.14399999999999999</v>
      </c>
      <c r="Z35" s="18" t="str">
        <f t="shared" si="1"/>
        <v>Muy Baja</v>
      </c>
      <c r="AA35" s="16">
        <f t="shared" ref="AA35" si="12">+Y35</f>
        <v>0.14399999999999999</v>
      </c>
      <c r="AB35" s="18" t="str">
        <f t="shared" si="3"/>
        <v>Menor</v>
      </c>
      <c r="AC35" s="16">
        <f>IFERROR(IF(AND(R34="Impacto",R35="Impacto"),(AC32-(+AC32*U35)),IF(R35="Impacto",(#REF!-(+#REF!*U35)),IF(R35="Probabilidad",AC32,""))),"")</f>
        <v>0.4</v>
      </c>
      <c r="AD35" s="19" t="str">
        <f t="shared" ref="AD35" si="13">IFERROR(IF(OR(AND(Z35="Muy Baja",AB35="Leve"),AND(Z35="Muy Baja",AB35="Menor"),AND(Z35="Baja",AB35="Leve")),"Bajo",IF(OR(AND(Z35="Muy baja",AB35="Moderado"),AND(Z35="Baja",AB35="Menor"),AND(Z35="Baja",AB35="Moderado"),AND(Z35="Media",AB35="Leve"),AND(Z35="Media",AB35="Menor"),AND(Z35="Media",AB35="Moderado"),AND(Z35="Alta",AB35="Leve"),AND(Z35="Alta",AB35="Menor")),"Moderado",IF(OR(AND(Z35="Muy Baja",AB35="Mayor"),AND(Z35="Baja",AB35="Mayor"),AND(Z35="Media",AB35="Mayor"),AND(Z35="Alta",AB35="Moderado"),AND(Z35="Alta",AB35="Mayor"),AND(Z35="Muy Alta",AB35="Leve"),AND(Z35="Muy Alta",AB35="Menor"),AND(Z35="Muy Alta",AB35="Moderado"),AND(Z35="Muy Alta",AB35="Mayor")),"Alto",IF(OR(AND(Z35="Muy Baja",AB35="Catastrófico"),AND(Z35="Baja",AB35="Catastrófico"),AND(Z35="Media",AB35="Catastrófico"),AND(Z35="Alta",AB35="Catastrófico"),AND(Z35="Muy Alta",AB35="Catastrófico")),"Extremo","")))),"")</f>
        <v>Bajo</v>
      </c>
      <c r="AE35" s="15" t="s">
        <v>160</v>
      </c>
      <c r="AF35" s="448"/>
      <c r="AG35" s="448"/>
      <c r="AH35" s="450"/>
      <c r="AI35" s="450"/>
      <c r="AJ35" s="450"/>
      <c r="AK35" s="436"/>
      <c r="AL35" s="2"/>
    </row>
    <row r="36" spans="1:38" ht="82.8" x14ac:dyDescent="0.3">
      <c r="A36" s="422">
        <v>5</v>
      </c>
      <c r="B36" s="423" t="s">
        <v>55</v>
      </c>
      <c r="C36" s="463" t="s">
        <v>518</v>
      </c>
      <c r="D36" s="463" t="s">
        <v>519</v>
      </c>
      <c r="E36" s="464" t="s">
        <v>520</v>
      </c>
      <c r="F36" s="423" t="s">
        <v>234</v>
      </c>
      <c r="G36" s="425">
        <v>12</v>
      </c>
      <c r="H36" s="426" t="str">
        <f>IF(G36&lt;=0,"",IF(G36&lt;=2,"Muy Baja",IF(G36&lt;=24,"Baja",IF(G36&lt;=500,"Media",IF(G36&lt;=5000,"Alta","Muy Alta")))))</f>
        <v>Baja</v>
      </c>
      <c r="I36" s="437">
        <f>IF(H36="","",IF(H36="Muy Baja",0.2,IF(H36="Baja",0.4,IF(H36="Media",0.6,IF(H36="Alta",0.8,IF(H36="Muy Alta",1,))))))</f>
        <v>0.4</v>
      </c>
      <c r="J36" s="467" t="s">
        <v>365</v>
      </c>
      <c r="K36" s="442" t="str">
        <f>IF(NOT(ISERROR(MATCH(J36,'[9]Tabla Impacto'!$B$221:$B$223,0))),'[9]Tabla Impacto'!$F$223&amp;"Por favor no seleccionar los criterios de impacto(Afectación Económica o presupuestal y Pérdida Reputacional)",J36)</f>
        <v xml:space="preserve">     Mayor a 500 SMLMV </v>
      </c>
      <c r="L36" s="426" t="str">
        <f>IF(OR(K36='[9]Tabla Impacto'!$C$11,K36='[9]Tabla Impacto'!$D$11),"Leve",IF(OR(K36='[9]Tabla Impacto'!$C$12,K36='[9]Tabla Impacto'!$D$12),"Menor",IF(OR(K36='[9]Tabla Impacto'!$C$13,K36='[9]Tabla Impacto'!$D$13),"Moderado",IF(OR(K36='[9]Tabla Impacto'!$C$14,K36='[9]Tabla Impacto'!$D$14),"Mayor",IF(OR(K36='[9]Tabla Impacto'!$C$15,K36='[9]Tabla Impacto'!$D$15),"Catastrófico","")))))</f>
        <v>Catastrófico</v>
      </c>
      <c r="M36" s="437">
        <f>IF(L36="","",IF(L36="Leve",0.2,IF(L36="Menor",0.4,IF(L36="Moderado",0.6,IF(L36="Mayor",0.8,IF(L36="Catastrófico",1,))))))</f>
        <v>1</v>
      </c>
      <c r="N36" s="455" t="str">
        <f>IF(OR(AND(H36="Muy Baja",L36="Leve"),AND(H36="Muy Baja",L36="Menor"),AND(H36="Baja",L36="Leve")),"Bajo",IF(OR(AND(H36="Muy baja",L36="Moderado"),AND(H36="Baja",L36="Menor"),AND(H36="Baja",L36="Moderado"),AND(H36="Media",L36="Leve"),AND(H36="Media",L36="Menor"),AND(H36="Media",L36="Moderado"),AND(H36="Alta",L36="Leve"),AND(H36="Alta",L36="Menor")),"Moderado",IF(OR(AND(H36="Muy Baja",L36="Mayor"),AND(H36="Baja",L36="Mayor"),AND(H36="Media",L36="Mayor"),AND(H36="Alta",L36="Moderado"),AND(H36="Alta",L36="Mayor"),AND(H36="Muy Alta",L36="Leve"),AND(H36="Muy Alta",L36="Menor"),AND(H36="Muy Alta",L36="Moderado"),AND(H36="Muy Alta",L36="Mayor")),"Alto",IF(OR(AND(H36="Muy Baja",L36="Catastrófico"),AND(H36="Baja",L36="Catastrófico"),AND(H36="Media",L36="Catastrófico"),AND(H36="Alta",L36="Catastrófico"),AND(H36="Muy Alta",L36="Catastrófico")),"Extremo",""))))</f>
        <v>Extremo</v>
      </c>
      <c r="O36" s="11">
        <v>1</v>
      </c>
      <c r="P36" s="22" t="s">
        <v>521</v>
      </c>
      <c r="Q36" s="27" t="s">
        <v>522</v>
      </c>
      <c r="R36" s="14" t="s">
        <v>394</v>
      </c>
      <c r="S36" s="15" t="s">
        <v>63</v>
      </c>
      <c r="T36" s="15" t="s">
        <v>64</v>
      </c>
      <c r="U36" s="16" t="str">
        <f>IF(AND(S36="Preventivo",T36="Automático"),"50%",IF(AND(S36="Preventivo",T36="Manual"),"40%",IF(AND(S36="Detectivo",T36="Automático"),"40%",IF(AND(S36="Detectivo",T36="Manual"),"30%",IF(AND(S36="Correctivo",T36="Automático"),"35%",IF(AND(S36="Correctivo",T36="Manual"),"25%",""))))))</f>
        <v>40%</v>
      </c>
      <c r="V36" s="15" t="s">
        <v>65</v>
      </c>
      <c r="W36" s="15" t="s">
        <v>167</v>
      </c>
      <c r="X36" s="15" t="s">
        <v>67</v>
      </c>
      <c r="Y36" s="17">
        <f>IFERROR(IF(R36="Probabilidad",(I36-(+I36*U36)),IF(R36="Impacto",I36,"")),"")</f>
        <v>0.24</v>
      </c>
      <c r="Z36" s="18" t="str">
        <f>IFERROR(IF(Y36="","",IF(Y36&lt;=0.2,"Muy Baja",IF(Y36&lt;=0.4,"Baja",IF(Y36&lt;=0.6,"Media",IF(Y36&lt;=0.8,"Alta","Muy Alta"))))),"")</f>
        <v>Baja</v>
      </c>
      <c r="AA36" s="16">
        <f>+Y36</f>
        <v>0.24</v>
      </c>
      <c r="AB36" s="18" t="str">
        <f>IFERROR(IF(AC36="","",IF(AC36&lt;=0.2,"Leve",IF(AC36&lt;=0.4,"Menor",IF(AC36&lt;=0.6,"Moderado",IF(AC36&lt;=0.8,"Mayor","Catastrófico"))))),"")</f>
        <v>Catastrófico</v>
      </c>
      <c r="AC36" s="16">
        <f>IFERROR(IF(R36="Impacto",(M36-(+M36*U36)),IF(R36="Probabilidad",M36,"")),"")</f>
        <v>1</v>
      </c>
      <c r="AD36" s="19" t="str">
        <f>IFERROR(IF(OR(AND(Z36="Muy Baja",AB36="Leve"),AND(Z36="Muy Baja",AB36="Menor"),AND(Z36="Baja",AB36="Leve")),"Bajo",IF(OR(AND(Z36="Muy baja",AB36="Moderado"),AND(Z36="Baja",AB36="Menor"),AND(Z36="Baja",AB36="Moderado"),AND(Z36="Media",AB36="Leve"),AND(Z36="Media",AB36="Menor"),AND(Z36="Media",AB36="Moderado"),AND(Z36="Alta",AB36="Leve"),AND(Z36="Alta",AB36="Menor")),"Moderado",IF(OR(AND(Z36="Muy Baja",AB36="Mayor"),AND(Z36="Baja",AB36="Mayor"),AND(Z36="Media",AB36="Mayor"),AND(Z36="Alta",AB36="Moderado"),AND(Z36="Alta",AB36="Mayor"),AND(Z36="Muy Alta",AB36="Leve"),AND(Z36="Muy Alta",AB36="Menor"),AND(Z36="Muy Alta",AB36="Moderado"),AND(Z36="Muy Alta",AB36="Mayor")),"Alto",IF(OR(AND(Z36="Muy Baja",AB36="Catastrófico"),AND(Z36="Baja",AB36="Catastrófico"),AND(Z36="Media",AB36="Catastrófico"),AND(Z36="Alta",AB36="Catastrófico"),AND(Z36="Muy Alta",AB36="Catastrófico")),"Extremo","")))),"")</f>
        <v>Extremo</v>
      </c>
      <c r="AE36" s="15" t="s">
        <v>160</v>
      </c>
      <c r="AF36" s="33"/>
      <c r="AG36" s="34"/>
      <c r="AH36" s="35"/>
      <c r="AI36" s="35"/>
      <c r="AJ36" s="33"/>
      <c r="AK36" s="34"/>
      <c r="AL36" s="2"/>
    </row>
    <row r="37" spans="1:38" x14ac:dyDescent="0.3">
      <c r="A37" s="422"/>
      <c r="B37" s="423"/>
      <c r="C37" s="463"/>
      <c r="D37" s="463"/>
      <c r="E37" s="464"/>
      <c r="F37" s="423"/>
      <c r="G37" s="425"/>
      <c r="H37" s="426"/>
      <c r="I37" s="437"/>
      <c r="J37" s="467"/>
      <c r="K37" s="437">
        <f>IF(NOT(ISERROR(MATCH(J37,_xlfn.ANCHORARRAY(E40),0))),#REF!&amp;"Por favor no seleccionar los criterios de impacto",J37)</f>
        <v>0</v>
      </c>
      <c r="L37" s="426"/>
      <c r="M37" s="437"/>
      <c r="N37" s="455"/>
      <c r="O37" s="11">
        <v>2</v>
      </c>
      <c r="P37" s="27"/>
      <c r="Q37" s="27"/>
      <c r="R37" s="96" t="str">
        <f t="shared" si="0"/>
        <v/>
      </c>
      <c r="S37" s="32"/>
      <c r="T37" s="32"/>
      <c r="U37" s="97" t="str">
        <f t="shared" ref="U37" si="14">IF(AND(S37="Preventivo",T37="Automático"),"50%",IF(AND(S37="Preventivo",T37="Manual"),"40%",IF(AND(S37="Detectivo",T37="Automático"),"40%",IF(AND(S37="Detectivo",T37="Manual"),"30%",IF(AND(S37="Correctivo",T37="Automático"),"35%",IF(AND(S37="Correctivo",T37="Manual"),"25%",""))))))</f>
        <v/>
      </c>
      <c r="V37" s="32"/>
      <c r="W37" s="32"/>
      <c r="X37" s="32"/>
      <c r="Y37" s="98" t="str">
        <f>IFERROR(IF(AND(R36="Probabilidad",R37="Probabilidad"),(AA36-(+AA36*U37)),IF(R37="Probabilidad",(I36-(+I36*U37)),IF(R37="Impacto",AA36,""))),"")</f>
        <v/>
      </c>
      <c r="Z37" s="99" t="str">
        <f t="shared" si="1"/>
        <v/>
      </c>
      <c r="AA37" s="97" t="str">
        <f t="shared" ref="AA37" si="15">+Y37</f>
        <v/>
      </c>
      <c r="AB37" s="99" t="str">
        <f t="shared" si="3"/>
        <v/>
      </c>
      <c r="AC37" s="97" t="str">
        <f>IFERROR(IF(AND(R36="Impacto",R37="Impacto"),(AC34-(+AC34*U37)),IF(R37="Impacto",(#REF!-(+#REF!*U37)),IF(R37="Probabilidad",AC34,""))),"")</f>
        <v/>
      </c>
      <c r="AD37" s="100" t="str">
        <f t="shared" ref="AD37" si="16">IFERROR(IF(OR(AND(Z37="Muy Baja",AB37="Leve"),AND(Z37="Muy Baja",AB37="Menor"),AND(Z37="Baja",AB37="Leve")),"Bajo",IF(OR(AND(Z37="Muy baja",AB37="Moderado"),AND(Z37="Baja",AB37="Menor"),AND(Z37="Baja",AB37="Moderado"),AND(Z37="Media",AB37="Leve"),AND(Z37="Media",AB37="Menor"),AND(Z37="Media",AB37="Moderado"),AND(Z37="Alta",AB37="Leve"),AND(Z37="Alta",AB37="Menor")),"Moderado",IF(OR(AND(Z37="Muy Baja",AB37="Mayor"),AND(Z37="Baja",AB37="Mayor"),AND(Z37="Media",AB37="Mayor"),AND(Z37="Alta",AB37="Moderado"),AND(Z37="Alta",AB37="Mayor"),AND(Z37="Muy Alta",AB37="Leve"),AND(Z37="Muy Alta",AB37="Menor"),AND(Z37="Muy Alta",AB37="Moderado"),AND(Z37="Muy Alta",AB37="Mayor")),"Alto",IF(OR(AND(Z37="Muy Baja",AB37="Catastrófico"),AND(Z37="Baja",AB37="Catastrófico"),AND(Z37="Media",AB37="Catastrófico"),AND(Z37="Alta",AB37="Catastrófico"),AND(Z37="Muy Alta",AB37="Catastrófico")),"Extremo","")))),"")</f>
        <v/>
      </c>
      <c r="AE37" s="32"/>
      <c r="AF37" s="33"/>
      <c r="AG37" s="34"/>
      <c r="AH37" s="35"/>
      <c r="AI37" s="35"/>
      <c r="AJ37" s="33"/>
      <c r="AK37" s="34"/>
      <c r="AL37" s="2"/>
    </row>
    <row r="38" spans="1:38" ht="96.6" x14ac:dyDescent="0.3">
      <c r="A38" s="456">
        <v>6</v>
      </c>
      <c r="B38" s="423" t="s">
        <v>55</v>
      </c>
      <c r="C38" s="599" t="s">
        <v>523</v>
      </c>
      <c r="D38" s="599" t="s">
        <v>524</v>
      </c>
      <c r="E38" s="600" t="s">
        <v>525</v>
      </c>
      <c r="F38" s="423" t="s">
        <v>59</v>
      </c>
      <c r="G38" s="595">
        <v>24</v>
      </c>
      <c r="H38" s="592" t="str">
        <f>IF(G38&lt;=0,"",IF(G38&lt;=2,"Muy Baja",IF(G38&lt;=24,"Baja",IF(G38&lt;=500,"Media",IF(G38&lt;=5000,"Alta","Muy Alta")))))</f>
        <v>Baja</v>
      </c>
      <c r="I38" s="587">
        <f>IF(H38="","",IF(H38="Muy Baja",0.2,IF(H38="Baja",0.4,IF(H38="Media",0.6,IF(H38="Alta",0.8,IF(H38="Muy Alta",1,))))))</f>
        <v>0.4</v>
      </c>
      <c r="J38" s="467" t="s">
        <v>486</v>
      </c>
      <c r="K38" s="587" t="str">
        <f>IF(NOT(ISERROR(MATCH(J38,'[9]Tabla Impacto'!$B$221:$B$223,0))),'[9]Tabla Impacto'!$F$223&amp;"Por favor no seleccionar los criterios de impacto(Afectación Económica o presupuestal y Pérdida Reputacional)",J38)</f>
        <v xml:space="preserve">     Entre 100 y 500 SMLMV </v>
      </c>
      <c r="L38" s="592" t="str">
        <f>IF(OR(K38='[9]Tabla Impacto'!$C$11,K38='[9]Tabla Impacto'!$D$11),"Leve",IF(OR(K38='[9]Tabla Impacto'!$C$12,K38='[9]Tabla Impacto'!$D$12),"Menor",IF(OR(K38='[9]Tabla Impacto'!$C$13,K38='[9]Tabla Impacto'!$D$13),"Moderado",IF(OR(K38='[9]Tabla Impacto'!$C$14,K38='[9]Tabla Impacto'!$D$14),"Mayor",IF(OR(K38='[9]Tabla Impacto'!$C$15,K38='[9]Tabla Impacto'!$D$15),"Catastrófico","")))))</f>
        <v>Mayor</v>
      </c>
      <c r="M38" s="587">
        <f>IF(L38="","",IF(L38="Leve",0.2,IF(L38="Menor",0.4,IF(L38="Moderado",0.6,IF(L38="Mayor",0.8,IF(L38="Catastrófico",1,))))))</f>
        <v>0.8</v>
      </c>
      <c r="N38" s="588" t="str">
        <f>IF(OR(AND(H38="Muy Baja",L38="Leve"),AND(H38="Muy Baja",L38="Menor"),AND(H38="Baja",L38="Leve")),"Bajo",IF(OR(AND(H38="Muy baja",L38="Moderado"),AND(H38="Baja",L38="Menor"),AND(H38="Baja",L38="Moderado"),AND(H38="Media",L38="Leve"),AND(H38="Media",L38="Menor"),AND(H38="Media",L38="Moderado"),AND(H38="Alta",L38="Leve"),AND(H38="Alta",L38="Menor")),"Moderado",IF(OR(AND(H38="Muy Baja",L38="Mayor"),AND(H38="Baja",L38="Mayor"),AND(H38="Media",L38="Mayor"),AND(H38="Alta",L38="Moderado"),AND(H38="Alta",L38="Mayor"),AND(H38="Muy Alta",L38="Leve"),AND(H38="Muy Alta",L38="Menor"),AND(H38="Muy Alta",L38="Moderado"),AND(H38="Muy Alta",L38="Mayor")),"Alto",IF(OR(AND(H38="Muy Baja",L38="Catastrófico"),AND(H38="Baja",L38="Catastrófico"),AND(H38="Media",L38="Catastrófico"),AND(H38="Alta",L38="Catastrófico"),AND(H38="Muy Alta",L38="Catastrófico")),"Extremo",""))))</f>
        <v>Alto</v>
      </c>
      <c r="O38" s="31">
        <v>1</v>
      </c>
      <c r="P38" s="27" t="s">
        <v>526</v>
      </c>
      <c r="Q38" s="27" t="s">
        <v>507</v>
      </c>
      <c r="R38" s="96" t="s">
        <v>146</v>
      </c>
      <c r="S38" s="32" t="s">
        <v>63</v>
      </c>
      <c r="T38" s="32" t="s">
        <v>64</v>
      </c>
      <c r="U38" s="97" t="str">
        <f>IF(AND(S38="Preventivo",T38="Automático"),"50%",IF(AND(S38="Preventivo",T38="Manual"),"40%",IF(AND(S38="Detectivo",T38="Automático"),"40%",IF(AND(S38="Detectivo",T38="Manual"),"30%",IF(AND(S38="Correctivo",T38="Automático"),"35%",IF(AND(S38="Correctivo",T38="Manual"),"25%",""))))))</f>
        <v>40%</v>
      </c>
      <c r="V38" s="32" t="s">
        <v>65</v>
      </c>
      <c r="W38" s="32" t="s">
        <v>167</v>
      </c>
      <c r="X38" s="32" t="s">
        <v>67</v>
      </c>
      <c r="Y38" s="98">
        <f>IFERROR(IF(R38="Probabilidad",(I38-(+I38*U38)),IF(R38="Impacto",I38,"")),"")</f>
        <v>0.24</v>
      </c>
      <c r="Z38" s="99" t="str">
        <f>IFERROR(IF(Y38="","",IF(Y38&lt;=0.2,"Muy Baja",IF(Y38&lt;=0.4,"Baja",IF(Y38&lt;=0.6,"Media",IF(Y38&lt;=0.8,"Alta","Muy Alta"))))),"")</f>
        <v>Baja</v>
      </c>
      <c r="AA38" s="97">
        <f>+Y38</f>
        <v>0.24</v>
      </c>
      <c r="AB38" s="99" t="str">
        <f>IFERROR(IF(AC38="","",IF(AC38&lt;=0.2,"Leve",IF(AC38&lt;=0.4,"Menor",IF(AC38&lt;=0.6,"Moderado",IF(AC38&lt;=0.8,"Mayor","Catastrófico"))))),"")</f>
        <v>Mayor</v>
      </c>
      <c r="AC38" s="97">
        <f>IFERROR(IF(R38="Impacto",(M38-(+M38*U38)),IF(R38="Probabilidad",M38,"")),"")</f>
        <v>0.8</v>
      </c>
      <c r="AD38" s="100" t="str">
        <f>IFERROR(IF(OR(AND(Z38="Muy Baja",AB38="Leve"),AND(Z38="Muy Baja",AB38="Menor"),AND(Z38="Baja",AB38="Leve")),"Bajo",IF(OR(AND(Z38="Muy baja",AB38="Moderado"),AND(Z38="Baja",AB38="Menor"),AND(Z38="Baja",AB38="Moderado"),AND(Z38="Media",AB38="Leve"),AND(Z38="Media",AB38="Menor"),AND(Z38="Media",AB38="Moderado"),AND(Z38="Alta",AB38="Leve"),AND(Z38="Alta",AB38="Menor")),"Moderado",IF(OR(AND(Z38="Muy Baja",AB38="Mayor"),AND(Z38="Baja",AB38="Mayor"),AND(Z38="Media",AB38="Mayor"),AND(Z38="Alta",AB38="Moderado"),AND(Z38="Alta",AB38="Mayor"),AND(Z38="Muy Alta",AB38="Leve"),AND(Z38="Muy Alta",AB38="Menor"),AND(Z38="Muy Alta",AB38="Moderado"),AND(Z38="Muy Alta",AB38="Mayor")),"Alto",IF(OR(AND(Z38="Muy Baja",AB38="Catastrófico"),AND(Z38="Baja",AB38="Catastrófico"),AND(Z38="Media",AB38="Catastrófico"),AND(Z38="Alta",AB38="Catastrófico"),AND(Z38="Muy Alta",AB38="Catastrófico")),"Extremo","")))),"")</f>
        <v>Alto</v>
      </c>
      <c r="AE38" s="32" t="s">
        <v>160</v>
      </c>
      <c r="AF38" s="33"/>
      <c r="AG38" s="34"/>
      <c r="AH38" s="35"/>
      <c r="AI38" s="35"/>
      <c r="AJ38" s="33"/>
      <c r="AK38" s="34"/>
      <c r="AL38" s="2"/>
    </row>
    <row r="39" spans="1:38" ht="96.6" x14ac:dyDescent="0.3">
      <c r="A39" s="456"/>
      <c r="B39" s="423"/>
      <c r="C39" s="599"/>
      <c r="D39" s="599"/>
      <c r="E39" s="600"/>
      <c r="F39" s="423"/>
      <c r="G39" s="595"/>
      <c r="H39" s="592"/>
      <c r="I39" s="587"/>
      <c r="J39" s="467"/>
      <c r="K39" s="587">
        <f>IF(NOT(ISERROR(MATCH(J39,_xlfn.ANCHORARRAY(E42),0))),#REF!&amp;"Por favor no seleccionar los criterios de impacto",J39)</f>
        <v>0</v>
      </c>
      <c r="L39" s="592"/>
      <c r="M39" s="587"/>
      <c r="N39" s="588"/>
      <c r="O39" s="31">
        <v>2</v>
      </c>
      <c r="P39" s="27" t="s">
        <v>527</v>
      </c>
      <c r="Q39" s="27" t="s">
        <v>528</v>
      </c>
      <c r="R39" s="96" t="s">
        <v>146</v>
      </c>
      <c r="S39" s="32" t="s">
        <v>63</v>
      </c>
      <c r="T39" s="32" t="s">
        <v>64</v>
      </c>
      <c r="U39" s="97" t="str">
        <f t="shared" ref="U39" si="17">IF(AND(S39="Preventivo",T39="Automático"),"50%",IF(AND(S39="Preventivo",T39="Manual"),"40%",IF(AND(S39="Detectivo",T39="Automático"),"40%",IF(AND(S39="Detectivo",T39="Manual"),"30%",IF(AND(S39="Correctivo",T39="Automático"),"35%",IF(AND(S39="Correctivo",T39="Manual"),"25%",""))))))</f>
        <v>40%</v>
      </c>
      <c r="V39" s="32" t="s">
        <v>65</v>
      </c>
      <c r="W39" s="32" t="s">
        <v>167</v>
      </c>
      <c r="X39" s="32" t="s">
        <v>67</v>
      </c>
      <c r="Y39" s="98">
        <f>IFERROR(IF(AND(R38="Probabilidad",R39="Probabilidad"),(AA38-(+AA38*U39)),IF(R39="Probabilidad",(I38-(+I38*U39)),IF(R39="Impacto",AA38,""))),"")</f>
        <v>0.14399999999999999</v>
      </c>
      <c r="Z39" s="99" t="str">
        <f t="shared" si="1"/>
        <v>Muy Baja</v>
      </c>
      <c r="AA39" s="97">
        <f t="shared" ref="AA39" si="18">+Y39</f>
        <v>0.14399999999999999</v>
      </c>
      <c r="AB39" s="99" t="str">
        <f t="shared" si="3"/>
        <v>Catastrófico</v>
      </c>
      <c r="AC39" s="97">
        <f>IFERROR(IF(AND(R38="Impacto",R39="Impacto"),(AC36-(+AC36*U39)),IF(R39="Impacto",(#REF!-(+#REF!*U39)),IF(R39="Probabilidad",AC36,""))),"")</f>
        <v>1</v>
      </c>
      <c r="AD39" s="100" t="str">
        <f t="shared" ref="AD39" si="19">IFERROR(IF(OR(AND(Z39="Muy Baja",AB39="Leve"),AND(Z39="Muy Baja",AB39="Menor"),AND(Z39="Baja",AB39="Leve")),"Bajo",IF(OR(AND(Z39="Muy baja",AB39="Moderado"),AND(Z39="Baja",AB39="Menor"),AND(Z39="Baja",AB39="Moderado"),AND(Z39="Media",AB39="Leve"),AND(Z39="Media",AB39="Menor"),AND(Z39="Media",AB39="Moderado"),AND(Z39="Alta",AB39="Leve"),AND(Z39="Alta",AB39="Menor")),"Moderado",IF(OR(AND(Z39="Muy Baja",AB39="Mayor"),AND(Z39="Baja",AB39="Mayor"),AND(Z39="Media",AB39="Mayor"),AND(Z39="Alta",AB39="Moderado"),AND(Z39="Alta",AB39="Mayor"),AND(Z39="Muy Alta",AB39="Leve"),AND(Z39="Muy Alta",AB39="Menor"),AND(Z39="Muy Alta",AB39="Moderado"),AND(Z39="Muy Alta",AB39="Mayor")),"Alto",IF(OR(AND(Z39="Muy Baja",AB39="Catastrófico"),AND(Z39="Baja",AB39="Catastrófico"),AND(Z39="Media",AB39="Catastrófico"),AND(Z39="Alta",AB39="Catastrófico"),AND(Z39="Muy Alta",AB39="Catastrófico")),"Extremo","")))),"")</f>
        <v>Extremo</v>
      </c>
      <c r="AE39" s="32" t="s">
        <v>160</v>
      </c>
      <c r="AF39" s="33"/>
      <c r="AG39" s="34"/>
      <c r="AH39" s="35"/>
      <c r="AI39" s="35"/>
      <c r="AJ39" s="33"/>
      <c r="AK39" s="34"/>
      <c r="AL39" s="2"/>
    </row>
    <row r="40" spans="1:38" ht="96.6" x14ac:dyDescent="0.3">
      <c r="A40" s="456">
        <v>7</v>
      </c>
      <c r="B40" s="423" t="s">
        <v>89</v>
      </c>
      <c r="C40" s="599" t="s">
        <v>529</v>
      </c>
      <c r="D40" s="599" t="s">
        <v>530</v>
      </c>
      <c r="E40" s="600" t="s">
        <v>531</v>
      </c>
      <c r="F40" s="423" t="s">
        <v>154</v>
      </c>
      <c r="G40" s="595">
        <v>3</v>
      </c>
      <c r="H40" s="592" t="str">
        <f>IF(G40&lt;=0,"",IF(G40&lt;=2,"Muy Baja",IF(G40&lt;=24,"Baja",IF(G40&lt;=500,"Media",IF(G40&lt;=5000,"Alta","Muy Alta")))))</f>
        <v>Baja</v>
      </c>
      <c r="I40" s="587">
        <f>IF(H40="","",IF(H40="Muy Baja",0.2,IF(H40="Baja",0.4,IF(H40="Media",0.6,IF(H40="Alta",0.8,IF(H40="Muy Alta",1,))))))</f>
        <v>0.4</v>
      </c>
      <c r="J40" s="467" t="s">
        <v>198</v>
      </c>
      <c r="K40" s="587" t="str">
        <f>IF(NOT(ISERROR(MATCH(J40,'[9]Tabla Impacto'!$B$221:$B$223,0))),'[9]Tabla Impacto'!$F$223&amp;"Por favor no seleccionar los criterios de impacto(Afectación Económica o presupuestal y Pérdida Reputacional)",J40)</f>
        <v xml:space="preserve">     El riesgo afecta la imagen de de la entidad con efecto publicitario sostenido a nivel de sector administrativo, nivel departamental o municipal</v>
      </c>
      <c r="L40" s="592" t="str">
        <f>IF(OR(K40='[9]Tabla Impacto'!$C$11,K40='[9]Tabla Impacto'!$D$11),"Leve",IF(OR(K40='[9]Tabla Impacto'!$C$12,K40='[9]Tabla Impacto'!$D$12),"Menor",IF(OR(K40='[9]Tabla Impacto'!$C$13,K40='[9]Tabla Impacto'!$D$13),"Moderado",IF(OR(K40='[9]Tabla Impacto'!$C$14,K40='[9]Tabla Impacto'!$D$14),"Mayor",IF(OR(K40='[9]Tabla Impacto'!$C$15,K40='[9]Tabla Impacto'!$D$15),"Catastrófico","")))))</f>
        <v>Mayor</v>
      </c>
      <c r="M40" s="587">
        <f>IF(L40="","",IF(L40="Leve",0.2,IF(L40="Menor",0.4,IF(L40="Moderado",0.6,IF(L40="Mayor",0.8,IF(L40="Catastrófico",1,))))))</f>
        <v>0.8</v>
      </c>
      <c r="N40" s="588"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Alto</v>
      </c>
      <c r="O40" s="31">
        <v>1</v>
      </c>
      <c r="P40" s="27" t="s">
        <v>532</v>
      </c>
      <c r="Q40" s="27" t="s">
        <v>533</v>
      </c>
      <c r="R40" s="96" t="s">
        <v>146</v>
      </c>
      <c r="S40" s="32" t="s">
        <v>63</v>
      </c>
      <c r="T40" s="32" t="s">
        <v>64</v>
      </c>
      <c r="U40" s="97" t="str">
        <f>IF(AND(S40="Preventivo",T40="Automático"),"50%",IF(AND(S40="Preventivo",T40="Manual"),"40%",IF(AND(S40="Detectivo",T40="Automático"),"40%",IF(AND(S40="Detectivo",T40="Manual"),"30%",IF(AND(S40="Correctivo",T40="Automático"),"35%",IF(AND(S40="Correctivo",T40="Manual"),"25%",""))))))</f>
        <v>40%</v>
      </c>
      <c r="V40" s="32" t="s">
        <v>65</v>
      </c>
      <c r="W40" s="32" t="s">
        <v>167</v>
      </c>
      <c r="X40" s="32" t="s">
        <v>266</v>
      </c>
      <c r="Y40" s="98">
        <f>IFERROR(IF(R40="Probabilidad",(I40-(+I40*U40)),IF(R40="Impacto",I40,"")),"")</f>
        <v>0.24</v>
      </c>
      <c r="Z40" s="99" t="str">
        <f>IFERROR(IF(Y40="","",IF(Y40&lt;=0.2,"Muy Baja",IF(Y40&lt;=0.4,"Baja",IF(Y40&lt;=0.6,"Media",IF(Y40&lt;=0.8,"Alta","Muy Alta"))))),"")</f>
        <v>Baja</v>
      </c>
      <c r="AA40" s="97">
        <f>+Y40</f>
        <v>0.24</v>
      </c>
      <c r="AB40" s="99" t="str">
        <f>IFERROR(IF(AC40="","",IF(AC40&lt;=0.2,"Leve",IF(AC40&lt;=0.4,"Menor",IF(AC40&lt;=0.6,"Moderado",IF(AC40&lt;=0.8,"Mayor","Catastrófico"))))),"")</f>
        <v>Mayor</v>
      </c>
      <c r="AC40" s="97">
        <f>IFERROR(IF(R40="Impacto",(M40-(+M40*U40)),IF(R40="Probabilidad",M40,"")),"")</f>
        <v>0.8</v>
      </c>
      <c r="AD40" s="100" t="str">
        <f>IFERROR(IF(OR(AND(Z40="Muy Baja",AB40="Leve"),AND(Z40="Muy Baja",AB40="Menor"),AND(Z40="Baja",AB40="Leve")),"Bajo",IF(OR(AND(Z40="Muy baja",AB40="Moderado"),AND(Z40="Baja",AB40="Menor"),AND(Z40="Baja",AB40="Moderado"),AND(Z40="Media",AB40="Leve"),AND(Z40="Media",AB40="Menor"),AND(Z40="Media",AB40="Moderado"),AND(Z40="Alta",AB40="Leve"),AND(Z40="Alta",AB40="Menor")),"Moderado",IF(OR(AND(Z40="Muy Baja",AB40="Mayor"),AND(Z40="Baja",AB40="Mayor"),AND(Z40="Media",AB40="Mayor"),AND(Z40="Alta",AB40="Moderado"),AND(Z40="Alta",AB40="Mayor"),AND(Z40="Muy Alta",AB40="Leve"),AND(Z40="Muy Alta",AB40="Menor"),AND(Z40="Muy Alta",AB40="Moderado"),AND(Z40="Muy Alta",AB40="Mayor")),"Alto",IF(OR(AND(Z40="Muy Baja",AB40="Catastrófico"),AND(Z40="Baja",AB40="Catastrófico"),AND(Z40="Media",AB40="Catastrófico"),AND(Z40="Alta",AB40="Catastrófico"),AND(Z40="Muy Alta",AB40="Catastrófico")),"Extremo","")))),"")</f>
        <v>Alto</v>
      </c>
      <c r="AE40" s="32" t="s">
        <v>160</v>
      </c>
      <c r="AF40" s="33"/>
      <c r="AG40" s="34"/>
      <c r="AH40" s="35"/>
      <c r="AI40" s="35"/>
      <c r="AJ40" s="33"/>
      <c r="AK40" s="34"/>
      <c r="AL40" s="2"/>
    </row>
    <row r="41" spans="1:38" x14ac:dyDescent="0.3">
      <c r="A41" s="456"/>
      <c r="B41" s="423"/>
      <c r="C41" s="599"/>
      <c r="D41" s="599"/>
      <c r="E41" s="600"/>
      <c r="F41" s="423"/>
      <c r="G41" s="595"/>
      <c r="H41" s="592"/>
      <c r="I41" s="587"/>
      <c r="J41" s="467"/>
      <c r="K41" s="587">
        <f>IF(NOT(ISERROR(MATCH(J41,_xlfn.ANCHORARRAY(E44),0))),#REF!&amp;"Por favor no seleccionar los criterios de impacto",J41)</f>
        <v>0</v>
      </c>
      <c r="L41" s="592"/>
      <c r="M41" s="587"/>
      <c r="N41" s="588"/>
      <c r="O41" s="31">
        <v>2</v>
      </c>
      <c r="P41" s="27"/>
      <c r="Q41" s="27"/>
      <c r="R41" s="96" t="str">
        <f t="shared" si="0"/>
        <v/>
      </c>
      <c r="S41" s="32"/>
      <c r="T41" s="32"/>
      <c r="U41" s="97" t="str">
        <f t="shared" ref="U41" si="20">IF(AND(S41="Preventivo",T41="Automático"),"50%",IF(AND(S41="Preventivo",T41="Manual"),"40%",IF(AND(S41="Detectivo",T41="Automático"),"40%",IF(AND(S41="Detectivo",T41="Manual"),"30%",IF(AND(S41="Correctivo",T41="Automático"),"35%",IF(AND(S41="Correctivo",T41="Manual"),"25%",""))))))</f>
        <v/>
      </c>
      <c r="V41" s="32"/>
      <c r="W41" s="32"/>
      <c r="X41" s="32"/>
      <c r="Y41" s="98" t="str">
        <f>IFERROR(IF(AND(R40="Probabilidad",R41="Probabilidad"),(AA40-(+AA40*U41)),IF(R41="Probabilidad",(I40-(+I40*U41)),IF(R41="Impacto",AA40,""))),"")</f>
        <v/>
      </c>
      <c r="Z41" s="99" t="str">
        <f t="shared" si="1"/>
        <v/>
      </c>
      <c r="AA41" s="97" t="str">
        <f t="shared" ref="AA41" si="21">+Y41</f>
        <v/>
      </c>
      <c r="AB41" s="99" t="str">
        <f t="shared" si="3"/>
        <v/>
      </c>
      <c r="AC41" s="97" t="str">
        <f>IFERROR(IF(AND(R40="Impacto",R41="Impacto"),(AC38-(+AC38*U41)),IF(R41="Impacto",(#REF!-(+#REF!*U41)),IF(R41="Probabilidad",AC38,""))),"")</f>
        <v/>
      </c>
      <c r="AD41" s="100" t="str">
        <f t="shared" ref="AD41" si="22">IFERROR(IF(OR(AND(Z41="Muy Baja",AB41="Leve"),AND(Z41="Muy Baja",AB41="Menor"),AND(Z41="Baja",AB41="Leve")),"Bajo",IF(OR(AND(Z41="Muy baja",AB41="Moderado"),AND(Z41="Baja",AB41="Menor"),AND(Z41="Baja",AB41="Moderado"),AND(Z41="Media",AB41="Leve"),AND(Z41="Media",AB41="Menor"),AND(Z41="Media",AB41="Moderado"),AND(Z41="Alta",AB41="Leve"),AND(Z41="Alta",AB41="Menor")),"Moderado",IF(OR(AND(Z41="Muy Baja",AB41="Mayor"),AND(Z41="Baja",AB41="Mayor"),AND(Z41="Media",AB41="Mayor"),AND(Z41="Alta",AB41="Moderado"),AND(Z41="Alta",AB41="Mayor"),AND(Z41="Muy Alta",AB41="Leve"),AND(Z41="Muy Alta",AB41="Menor"),AND(Z41="Muy Alta",AB41="Moderado"),AND(Z41="Muy Alta",AB41="Mayor")),"Alto",IF(OR(AND(Z41="Muy Baja",AB41="Catastrófico"),AND(Z41="Baja",AB41="Catastrófico"),AND(Z41="Media",AB41="Catastrófico"),AND(Z41="Alta",AB41="Catastrófico"),AND(Z41="Muy Alta",AB41="Catastrófico")),"Extremo","")))),"")</f>
        <v/>
      </c>
      <c r="AE41" s="32"/>
      <c r="AF41" s="33"/>
      <c r="AG41" s="34"/>
      <c r="AH41" s="35"/>
      <c r="AI41" s="35"/>
      <c r="AJ41" s="33"/>
      <c r="AK41" s="34"/>
      <c r="AL41" s="2"/>
    </row>
    <row r="42" spans="1:38" ht="273.60000000000002" x14ac:dyDescent="0.3">
      <c r="A42" s="456">
        <v>8</v>
      </c>
      <c r="B42" s="423" t="s">
        <v>168</v>
      </c>
      <c r="C42" s="599" t="s">
        <v>534</v>
      </c>
      <c r="D42" s="599" t="s">
        <v>535</v>
      </c>
      <c r="E42" s="424" t="s">
        <v>536</v>
      </c>
      <c r="F42" s="423" t="s">
        <v>231</v>
      </c>
      <c r="G42" s="595">
        <v>12</v>
      </c>
      <c r="H42" s="592" t="str">
        <f>IF(G42&lt;=0,"",IF(G42&lt;=2,"Muy Baja",IF(G42&lt;=24,"Baja",IF(G42&lt;=500,"Media",IF(G42&lt;=5000,"Alta","Muy Alta")))))</f>
        <v>Baja</v>
      </c>
      <c r="I42" s="587">
        <f>IF(H42="","",IF(H42="Muy Baja",0.2,IF(H42="Baja",0.4,IF(H42="Media",0.6,IF(H42="Alta",0.8,IF(H42="Muy Alta",1,))))))</f>
        <v>0.4</v>
      </c>
      <c r="J42" s="467" t="s">
        <v>198</v>
      </c>
      <c r="K42" s="587" t="str">
        <f>IF(NOT(ISERROR(MATCH(J42,'[9]Tabla Impacto'!$B$221:$B$223,0))),'[9]Tabla Impacto'!$F$223&amp;"Por favor no seleccionar los criterios de impacto(Afectación Económica o presupuestal y Pérdida Reputacional)",J42)</f>
        <v xml:space="preserve">     El riesgo afecta la imagen de de la entidad con efecto publicitario sostenido a nivel de sector administrativo, nivel departamental o municipal</v>
      </c>
      <c r="L42" s="592" t="str">
        <f>IF(OR(K42='[9]Tabla Impacto'!$C$11,K42='[9]Tabla Impacto'!$D$11),"Leve",IF(OR(K42='[9]Tabla Impacto'!$C$12,K42='[9]Tabla Impacto'!$D$12),"Menor",IF(OR(K42='[9]Tabla Impacto'!$C$13,K42='[9]Tabla Impacto'!$D$13),"Moderado",IF(OR(K42='[9]Tabla Impacto'!$C$14,K42='[9]Tabla Impacto'!$D$14),"Mayor",IF(OR(K42='[9]Tabla Impacto'!$C$15,K42='[9]Tabla Impacto'!$D$15),"Catastrófico","")))))</f>
        <v>Mayor</v>
      </c>
      <c r="M42" s="587">
        <f>IF(L42="","",IF(L42="Leve",0.2,IF(L42="Menor",0.4,IF(L42="Moderado",0.6,IF(L42="Mayor",0.8,IF(L42="Catastrófico",1,))))))</f>
        <v>0.8</v>
      </c>
      <c r="N42" s="588" t="str">
        <f>IF(OR(AND(H42="Muy Baja",L42="Leve"),AND(H42="Muy Baja",L42="Menor"),AND(H42="Baja",L42="Leve")),"Bajo",IF(OR(AND(H42="Muy baja",L42="Moderado"),AND(H42="Baja",L42="Menor"),AND(H42="Baja",L42="Moderado"),AND(H42="Media",L42="Leve"),AND(H42="Media",L42="Menor"),AND(H42="Media",L42="Moderado"),AND(H42="Alta",L42="Leve"),AND(H42="Alta",L42="Menor")),"Moderado",IF(OR(AND(H42="Muy Baja",L42="Mayor"),AND(H42="Baja",L42="Mayor"),AND(H42="Media",L42="Mayor"),AND(H42="Alta",L42="Moderado"),AND(H42="Alta",L42="Mayor"),AND(H42="Muy Alta",L42="Leve"),AND(H42="Muy Alta",L42="Menor"),AND(H42="Muy Alta",L42="Moderado"),AND(H42="Muy Alta",L42="Mayor")),"Alto",IF(OR(AND(H42="Muy Baja",L42="Catastrófico"),AND(H42="Baja",L42="Catastrófico"),AND(H42="Media",L42="Catastrófico"),AND(H42="Alta",L42="Catastrófico"),AND(H42="Muy Alta",L42="Catastrófico")),"Extremo",""))))</f>
        <v>Alto</v>
      </c>
      <c r="O42" s="31">
        <v>1</v>
      </c>
      <c r="P42" s="27" t="s">
        <v>537</v>
      </c>
      <c r="Q42" s="27" t="s">
        <v>538</v>
      </c>
      <c r="R42" s="96" t="s">
        <v>146</v>
      </c>
      <c r="S42" s="32" t="s">
        <v>63</v>
      </c>
      <c r="T42" s="32" t="s">
        <v>64</v>
      </c>
      <c r="U42" s="97" t="str">
        <f>IF(AND(S42="Preventivo",T42="Automático"),"50%",IF(AND(S42="Preventivo",T42="Manual"),"40%",IF(AND(S42="Detectivo",T42="Automático"),"40%",IF(AND(S42="Detectivo",T42="Manual"),"30%",IF(AND(S42="Correctivo",T42="Automático"),"35%",IF(AND(S42="Correctivo",T42="Manual"),"25%",""))))))</f>
        <v>40%</v>
      </c>
      <c r="V42" s="32" t="s">
        <v>65</v>
      </c>
      <c r="W42" s="32" t="s">
        <v>167</v>
      </c>
      <c r="X42" s="32" t="s">
        <v>266</v>
      </c>
      <c r="Y42" s="98">
        <f>IFERROR(IF(R42="Probabilidad",(I42-(+I42*U42)),IF(R42="Impacto",I42,"")),"")</f>
        <v>0.24</v>
      </c>
      <c r="Z42" s="99" t="str">
        <f>IFERROR(IF(Y42="","",IF(Y42&lt;=0.2,"Muy Baja",IF(Y42&lt;=0.4,"Baja",IF(Y42&lt;=0.6,"Media",IF(Y42&lt;=0.8,"Alta","Muy Alta"))))),"")</f>
        <v>Baja</v>
      </c>
      <c r="AA42" s="97">
        <f>+Y42</f>
        <v>0.24</v>
      </c>
      <c r="AB42" s="99" t="str">
        <f>IFERROR(IF(AC42="","",IF(AC42&lt;=0.2,"Leve",IF(AC42&lt;=0.4,"Menor",IF(AC42&lt;=0.6,"Moderado",IF(AC42&lt;=0.8,"Mayor","Catastrófico"))))),"")</f>
        <v>Mayor</v>
      </c>
      <c r="AC42" s="97">
        <f>IFERROR(IF(R42="Impacto",(M42-(+M42*U42)),IF(R42="Probabilidad",M42,"")),"")</f>
        <v>0.8</v>
      </c>
      <c r="AD42" s="100" t="str">
        <f>IFERROR(IF(OR(AND(Z42="Muy Baja",AB42="Leve"),AND(Z42="Muy Baja",AB42="Menor"),AND(Z42="Baja",AB42="Leve")),"Bajo",IF(OR(AND(Z42="Muy baja",AB42="Moderado"),AND(Z42="Baja",AB42="Menor"),AND(Z42="Baja",AB42="Moderado"),AND(Z42="Media",AB42="Leve"),AND(Z42="Media",AB42="Menor"),AND(Z42="Media",AB42="Moderado"),AND(Z42="Alta",AB42="Leve"),AND(Z42="Alta",AB42="Menor")),"Moderado",IF(OR(AND(Z42="Muy Baja",AB42="Mayor"),AND(Z42="Baja",AB42="Mayor"),AND(Z42="Media",AB42="Mayor"),AND(Z42="Alta",AB42="Moderado"),AND(Z42="Alta",AB42="Mayor"),AND(Z42="Muy Alta",AB42="Leve"),AND(Z42="Muy Alta",AB42="Menor"),AND(Z42="Muy Alta",AB42="Moderado"),AND(Z42="Muy Alta",AB42="Mayor")),"Alto",IF(OR(AND(Z42="Muy Baja",AB42="Catastrófico"),AND(Z42="Baja",AB42="Catastrófico"),AND(Z42="Media",AB42="Catastrófico"),AND(Z42="Alta",AB42="Catastrófico"),AND(Z42="Muy Alta",AB42="Catastrófico")),"Extremo","")))),"")</f>
        <v>Alto</v>
      </c>
      <c r="AE42" s="32" t="s">
        <v>68</v>
      </c>
      <c r="AF42" s="33" t="s">
        <v>539</v>
      </c>
      <c r="AG42" s="33" t="s">
        <v>540</v>
      </c>
      <c r="AH42" s="35">
        <v>46023</v>
      </c>
      <c r="AI42" s="35">
        <v>46054</v>
      </c>
      <c r="AJ42" s="33" t="s">
        <v>300</v>
      </c>
      <c r="AK42" s="34" t="s">
        <v>74</v>
      </c>
      <c r="AL42" s="2"/>
    </row>
    <row r="43" spans="1:38" x14ac:dyDescent="0.3">
      <c r="A43" s="456"/>
      <c r="B43" s="423"/>
      <c r="C43" s="599"/>
      <c r="D43" s="599"/>
      <c r="E43" s="424"/>
      <c r="F43" s="423"/>
      <c r="G43" s="595"/>
      <c r="H43" s="592"/>
      <c r="I43" s="587"/>
      <c r="J43" s="467"/>
      <c r="K43" s="587">
        <f>IF(NOT(ISERROR(MATCH(J43,_xlfn.ANCHORARRAY(E46),0))),#REF!&amp;"Por favor no seleccionar los criterios de impacto",J43)</f>
        <v>0</v>
      </c>
      <c r="L43" s="592"/>
      <c r="M43" s="587"/>
      <c r="N43" s="588"/>
      <c r="O43" s="31">
        <v>2</v>
      </c>
      <c r="P43" s="27"/>
      <c r="Q43" s="27"/>
      <c r="R43" s="96" t="str">
        <f t="shared" si="0"/>
        <v/>
      </c>
      <c r="S43" s="32"/>
      <c r="T43" s="32"/>
      <c r="U43" s="97" t="str">
        <f t="shared" ref="U43" si="23">IF(AND(S43="Preventivo",T43="Automático"),"50%",IF(AND(S43="Preventivo",T43="Manual"),"40%",IF(AND(S43="Detectivo",T43="Automático"),"40%",IF(AND(S43="Detectivo",T43="Manual"),"30%",IF(AND(S43="Correctivo",T43="Automático"),"35%",IF(AND(S43="Correctivo",T43="Manual"),"25%",""))))))</f>
        <v/>
      </c>
      <c r="V43" s="32"/>
      <c r="W43" s="32"/>
      <c r="X43" s="32"/>
      <c r="Y43" s="98" t="str">
        <f>IFERROR(IF(AND(R42="Probabilidad",R43="Probabilidad"),(AA42-(+AA42*U43)),IF(R43="Probabilidad",(I42-(+I42*U43)),IF(R43="Impacto",AA42,""))),"")</f>
        <v/>
      </c>
      <c r="Z43" s="99" t="str">
        <f t="shared" si="1"/>
        <v/>
      </c>
      <c r="AA43" s="97" t="str">
        <f t="shared" ref="AA43" si="24">+Y43</f>
        <v/>
      </c>
      <c r="AB43" s="99" t="str">
        <f t="shared" si="3"/>
        <v/>
      </c>
      <c r="AC43" s="97" t="str">
        <f>IFERROR(IF(AND(R42="Impacto",R43="Impacto"),(AC40-(+AC40*U43)),IF(R43="Impacto",(#REF!-(+#REF!*U43)),IF(R43="Probabilidad",AC40,""))),"")</f>
        <v/>
      </c>
      <c r="AD43" s="100" t="str">
        <f t="shared" ref="AD43" si="25">IFERROR(IF(OR(AND(Z43="Muy Baja",AB43="Leve"),AND(Z43="Muy Baja",AB43="Menor"),AND(Z43="Baja",AB43="Leve")),"Bajo",IF(OR(AND(Z43="Muy baja",AB43="Moderado"),AND(Z43="Baja",AB43="Menor"),AND(Z43="Baja",AB43="Moderado"),AND(Z43="Media",AB43="Leve"),AND(Z43="Media",AB43="Menor"),AND(Z43="Media",AB43="Moderado"),AND(Z43="Alta",AB43="Leve"),AND(Z43="Alta",AB43="Menor")),"Moderado",IF(OR(AND(Z43="Muy Baja",AB43="Mayor"),AND(Z43="Baja",AB43="Mayor"),AND(Z43="Media",AB43="Mayor"),AND(Z43="Alta",AB43="Moderado"),AND(Z43="Alta",AB43="Mayor"),AND(Z43="Muy Alta",AB43="Leve"),AND(Z43="Muy Alta",AB43="Menor"),AND(Z43="Muy Alta",AB43="Moderado"),AND(Z43="Muy Alta",AB43="Mayor")),"Alto",IF(OR(AND(Z43="Muy Baja",AB43="Catastrófico"),AND(Z43="Baja",AB43="Catastrófico"),AND(Z43="Media",AB43="Catastrófico"),AND(Z43="Alta",AB43="Catastrófico"),AND(Z43="Muy Alta",AB43="Catastrófico")),"Extremo","")))),"")</f>
        <v/>
      </c>
      <c r="AE43" s="32"/>
      <c r="AF43" s="33"/>
      <c r="AG43" s="34"/>
      <c r="AH43" s="35"/>
      <c r="AI43" s="35"/>
      <c r="AJ43" s="33"/>
      <c r="AK43" s="34"/>
      <c r="AL43" s="2"/>
    </row>
    <row r="44" spans="1:38" ht="110.4" x14ac:dyDescent="0.3">
      <c r="A44" s="456">
        <v>9</v>
      </c>
      <c r="B44" s="423" t="s">
        <v>168</v>
      </c>
      <c r="C44" s="599" t="s">
        <v>541</v>
      </c>
      <c r="D44" s="599" t="s">
        <v>542</v>
      </c>
      <c r="E44" s="600" t="s">
        <v>543</v>
      </c>
      <c r="F44" s="423" t="s">
        <v>131</v>
      </c>
      <c r="G44" s="595">
        <v>12</v>
      </c>
      <c r="H44" s="592" t="str">
        <f>IF(G44&lt;=0,"",IF(G44&lt;=2,"Muy Baja",IF(G44&lt;=24,"Baja",IF(G44&lt;=500,"Media",IF(G44&lt;=5000,"Alta","Muy Alta")))))</f>
        <v>Baja</v>
      </c>
      <c r="I44" s="587">
        <f>IF(H44="","",IF(H44="Muy Baja",0.2,IF(H44="Baja",0.4,IF(H44="Media",0.6,IF(H44="Alta",0.8,IF(H44="Muy Alta",1,))))))</f>
        <v>0.4</v>
      </c>
      <c r="J44" s="467" t="s">
        <v>113</v>
      </c>
      <c r="K44" s="587" t="str">
        <f>IF(NOT(ISERROR(MATCH(J44,'[9]Tabla Impacto'!$B$221:$B$223,0))),'[9]Tabla Impacto'!$F$223&amp;"Por favor no seleccionar los criterios de impacto(Afectación Económica o presupuestal y Pérdida Reputacional)",J44)</f>
        <v xml:space="preserve">     Entre 10 y 50 SMLMV </v>
      </c>
      <c r="L44" s="592" t="str">
        <f>IF(OR(K44='[9]Tabla Impacto'!$C$11,K44='[9]Tabla Impacto'!$D$11),"Leve",IF(OR(K44='[9]Tabla Impacto'!$C$12,K44='[9]Tabla Impacto'!$D$12),"Menor",IF(OR(K44='[9]Tabla Impacto'!$C$13,K44='[9]Tabla Impacto'!$D$13),"Moderado",IF(OR(K44='[9]Tabla Impacto'!$C$14,K44='[9]Tabla Impacto'!$D$14),"Mayor",IF(OR(K44='[9]Tabla Impacto'!$C$15,K44='[9]Tabla Impacto'!$D$15),"Catastrófico","")))))</f>
        <v>Menor</v>
      </c>
      <c r="M44" s="587">
        <f>IF(L44="","",IF(L44="Leve",0.2,IF(L44="Menor",0.4,IF(L44="Moderado",0.6,IF(L44="Mayor",0.8,IF(L44="Catastrófico",1,))))))</f>
        <v>0.4</v>
      </c>
      <c r="N44" s="588" t="str">
        <f>IF(OR(AND(H44="Muy Baja",L44="Leve"),AND(H44="Muy Baja",L44="Menor"),AND(H44="Baja",L44="Leve")),"Bajo",IF(OR(AND(H44="Muy baja",L44="Moderado"),AND(H44="Baja",L44="Menor"),AND(H44="Baja",L44="Moderado"),AND(H44="Media",L44="Leve"),AND(H44="Media",L44="Menor"),AND(H44="Media",L44="Moderado"),AND(H44="Alta",L44="Leve"),AND(H44="Alta",L44="Menor")),"Moderado",IF(OR(AND(H44="Muy Baja",L44="Mayor"),AND(H44="Baja",L44="Mayor"),AND(H44="Media",L44="Mayor"),AND(H44="Alta",L44="Moderado"),AND(H44="Alta",L44="Mayor"),AND(H44="Muy Alta",L44="Leve"),AND(H44="Muy Alta",L44="Menor"),AND(H44="Muy Alta",L44="Moderado"),AND(H44="Muy Alta",L44="Mayor")),"Alto",IF(OR(AND(H44="Muy Baja",L44="Catastrófico"),AND(H44="Baja",L44="Catastrófico"),AND(H44="Media",L44="Catastrófico"),AND(H44="Alta",L44="Catastrófico"),AND(H44="Muy Alta",L44="Catastrófico")),"Extremo",""))))</f>
        <v>Moderado</v>
      </c>
      <c r="O44" s="31">
        <v>1</v>
      </c>
      <c r="P44" s="27" t="s">
        <v>544</v>
      </c>
      <c r="Q44" s="27" t="s">
        <v>545</v>
      </c>
      <c r="R44" s="96" t="s">
        <v>146</v>
      </c>
      <c r="S44" s="32" t="s">
        <v>63</v>
      </c>
      <c r="T44" s="32" t="s">
        <v>64</v>
      </c>
      <c r="U44" s="97" t="str">
        <f>IF(AND(S44="Preventivo",T44="Automático"),"50%",IF(AND(S44="Preventivo",T44="Manual"),"40%",IF(AND(S44="Detectivo",T44="Automático"),"40%",IF(AND(S44="Detectivo",T44="Manual"),"30%",IF(AND(S44="Correctivo",T44="Automático"),"35%",IF(AND(S44="Correctivo",T44="Manual"),"25%",""))))))</f>
        <v>40%</v>
      </c>
      <c r="V44" s="32" t="s">
        <v>65</v>
      </c>
      <c r="W44" s="32" t="s">
        <v>167</v>
      </c>
      <c r="X44" s="32" t="s">
        <v>266</v>
      </c>
      <c r="Y44" s="98">
        <f>IFERROR(IF(R44="Probabilidad",(I44-(+I44*U44)),IF(R44="Impacto",I44,"")),"")</f>
        <v>0.24</v>
      </c>
      <c r="Z44" s="99" t="str">
        <f>IFERROR(IF(Y44="","",IF(Y44&lt;=0.2,"Muy Baja",IF(Y44&lt;=0.4,"Baja",IF(Y44&lt;=0.6,"Media",IF(Y44&lt;=0.8,"Alta","Muy Alta"))))),"")</f>
        <v>Baja</v>
      </c>
      <c r="AA44" s="97">
        <f>+Y44</f>
        <v>0.24</v>
      </c>
      <c r="AB44" s="99" t="str">
        <f>IFERROR(IF(AC44="","",IF(AC44&lt;=0.2,"Leve",IF(AC44&lt;=0.4,"Menor",IF(AC44&lt;=0.6,"Moderado",IF(AC44&lt;=0.8,"Mayor","Catastrófico"))))),"")</f>
        <v>Menor</v>
      </c>
      <c r="AC44" s="97">
        <f>IFERROR(IF(R44="Impacto",(M44-(+M44*U44)),IF(R44="Probabilidad",M44,"")),"")</f>
        <v>0.4</v>
      </c>
      <c r="AD44" s="100" t="str">
        <f>IFERROR(IF(OR(AND(Z44="Muy Baja",AB44="Leve"),AND(Z44="Muy Baja",AB44="Menor"),AND(Z44="Baja",AB44="Leve")),"Bajo",IF(OR(AND(Z44="Muy baja",AB44="Moderado"),AND(Z44="Baja",AB44="Menor"),AND(Z44="Baja",AB44="Moderado"),AND(Z44="Media",AB44="Leve"),AND(Z44="Media",AB44="Menor"),AND(Z44="Media",AB44="Moderado"),AND(Z44="Alta",AB44="Leve"),AND(Z44="Alta",AB44="Menor")),"Moderado",IF(OR(AND(Z44="Muy Baja",AB44="Mayor"),AND(Z44="Baja",AB44="Mayor"),AND(Z44="Media",AB44="Mayor"),AND(Z44="Alta",AB44="Moderado"),AND(Z44="Alta",AB44="Mayor"),AND(Z44="Muy Alta",AB44="Leve"),AND(Z44="Muy Alta",AB44="Menor"),AND(Z44="Muy Alta",AB44="Moderado"),AND(Z44="Muy Alta",AB44="Mayor")),"Alto",IF(OR(AND(Z44="Muy Baja",AB44="Catastrófico"),AND(Z44="Baja",AB44="Catastrófico"),AND(Z44="Media",AB44="Catastrófico"),AND(Z44="Alta",AB44="Catastrófico"),AND(Z44="Muy Alta",AB44="Catastrófico")),"Extremo","")))),"")</f>
        <v>Moderado</v>
      </c>
      <c r="AE44" s="32" t="s">
        <v>160</v>
      </c>
      <c r="AF44" s="33"/>
      <c r="AG44" s="34"/>
      <c r="AH44" s="35"/>
      <c r="AI44" s="35"/>
      <c r="AJ44" s="33"/>
      <c r="AK44" s="34"/>
      <c r="AL44" s="2"/>
    </row>
    <row r="45" spans="1:38" x14ac:dyDescent="0.3">
      <c r="A45" s="456"/>
      <c r="B45" s="423"/>
      <c r="C45" s="599"/>
      <c r="D45" s="599"/>
      <c r="E45" s="600"/>
      <c r="F45" s="423"/>
      <c r="G45" s="595"/>
      <c r="H45" s="592"/>
      <c r="I45" s="587"/>
      <c r="J45" s="467"/>
      <c r="K45" s="587">
        <f>IF(NOT(ISERROR(MATCH(J45,_xlfn.ANCHORARRAY(E48),0))),I50&amp;"Por favor no seleccionar los criterios de impacto",J45)</f>
        <v>0</v>
      </c>
      <c r="L45" s="592"/>
      <c r="M45" s="587"/>
      <c r="N45" s="588"/>
      <c r="O45" s="31">
        <v>2</v>
      </c>
      <c r="P45" s="27"/>
      <c r="Q45" s="27"/>
      <c r="R45" s="96" t="str">
        <f t="shared" si="0"/>
        <v/>
      </c>
      <c r="S45" s="32"/>
      <c r="T45" s="32"/>
      <c r="U45" s="97" t="str">
        <f t="shared" ref="U45" si="26">IF(AND(S45="Preventivo",T45="Automático"),"50%",IF(AND(S45="Preventivo",T45="Manual"),"40%",IF(AND(S45="Detectivo",T45="Automático"),"40%",IF(AND(S45="Detectivo",T45="Manual"),"30%",IF(AND(S45="Correctivo",T45="Automático"),"35%",IF(AND(S45="Correctivo",T45="Manual"),"25%",""))))))</f>
        <v/>
      </c>
      <c r="V45" s="32"/>
      <c r="W45" s="32"/>
      <c r="X45" s="32"/>
      <c r="Y45" s="98" t="str">
        <f>IFERROR(IF(AND(R44="Probabilidad",R45="Probabilidad"),(AA44-(+AA44*U45)),IF(R45="Probabilidad",(I44-(+I44*U45)),IF(R45="Impacto",AA44,""))),"")</f>
        <v/>
      </c>
      <c r="Z45" s="99" t="str">
        <f t="shared" si="1"/>
        <v/>
      </c>
      <c r="AA45" s="97" t="str">
        <f t="shared" ref="AA45" si="27">+Y45</f>
        <v/>
      </c>
      <c r="AB45" s="99" t="str">
        <f t="shared" si="3"/>
        <v/>
      </c>
      <c r="AC45" s="97" t="str">
        <f>IFERROR(IF(AND(R44="Impacto",R45="Impacto"),(AC42-(+AC42*U45)),IF(R45="Impacto",(#REF!-(+#REF!*U45)),IF(R45="Probabilidad",AC42,""))),"")</f>
        <v/>
      </c>
      <c r="AD45" s="100" t="str">
        <f t="shared" ref="AD45" si="28">IFERROR(IF(OR(AND(Z45="Muy Baja",AB45="Leve"),AND(Z45="Muy Baja",AB45="Menor"),AND(Z45="Baja",AB45="Leve")),"Bajo",IF(OR(AND(Z45="Muy baja",AB45="Moderado"),AND(Z45="Baja",AB45="Menor"),AND(Z45="Baja",AB45="Moderado"),AND(Z45="Media",AB45="Leve"),AND(Z45="Media",AB45="Menor"),AND(Z45="Media",AB45="Moderado"),AND(Z45="Alta",AB45="Leve"),AND(Z45="Alta",AB45="Menor")),"Moderado",IF(OR(AND(Z45="Muy Baja",AB45="Mayor"),AND(Z45="Baja",AB45="Mayor"),AND(Z45="Media",AB45="Mayor"),AND(Z45="Alta",AB45="Moderado"),AND(Z45="Alta",AB45="Mayor"),AND(Z45="Muy Alta",AB45="Leve"),AND(Z45="Muy Alta",AB45="Menor"),AND(Z45="Muy Alta",AB45="Moderado"),AND(Z45="Muy Alta",AB45="Mayor")),"Alto",IF(OR(AND(Z45="Muy Baja",AB45="Catastrófico"),AND(Z45="Baja",AB45="Catastrófico"),AND(Z45="Media",AB45="Catastrófico"),AND(Z45="Alta",AB45="Catastrófico"),AND(Z45="Muy Alta",AB45="Catastrófico")),"Extremo","")))),"")</f>
        <v/>
      </c>
      <c r="AE45" s="32"/>
      <c r="AF45" s="33"/>
      <c r="AG45" s="34"/>
      <c r="AH45" s="35"/>
      <c r="AI45" s="35"/>
      <c r="AJ45" s="33"/>
      <c r="AK45" s="34"/>
      <c r="AL45" s="2"/>
    </row>
    <row r="46" spans="1:38" ht="69" x14ac:dyDescent="0.3">
      <c r="A46" s="456">
        <v>10</v>
      </c>
      <c r="B46" s="423" t="s">
        <v>89</v>
      </c>
      <c r="C46" s="599" t="s">
        <v>546</v>
      </c>
      <c r="D46" s="599" t="s">
        <v>547</v>
      </c>
      <c r="E46" s="600" t="s">
        <v>548</v>
      </c>
      <c r="F46" s="423" t="s">
        <v>154</v>
      </c>
      <c r="G46" s="595">
        <v>24</v>
      </c>
      <c r="H46" s="592" t="str">
        <f>IF(G46&lt;=0,"",IF(G46&lt;=2,"Muy Baja",IF(G46&lt;=24,"Baja",IF(G46&lt;=500,"Media",IF(G46&lt;=5000,"Alta","Muy Alta")))))</f>
        <v>Baja</v>
      </c>
      <c r="I46" s="587">
        <f>IF(H46="","",IF(H46="Muy Baja",0.2,IF(H46="Baja",0.4,IF(H46="Media",0.6,IF(H46="Alta",0.8,IF(H46="Muy Alta",1,))))))</f>
        <v>0.4</v>
      </c>
      <c r="J46" s="467" t="s">
        <v>113</v>
      </c>
      <c r="K46" s="587" t="str">
        <f>IF(NOT(ISERROR(MATCH(J46,'[9]Tabla Impacto'!$B$221:$B$223,0))),'[9]Tabla Impacto'!$F$223&amp;"Por favor no seleccionar los criterios de impacto(Afectación Económica o presupuestal y Pérdida Reputacional)",J46)</f>
        <v xml:space="preserve">     Entre 10 y 50 SMLMV </v>
      </c>
      <c r="L46" s="592" t="str">
        <f>IF(OR(K46='[9]Tabla Impacto'!$C$11,K46='[9]Tabla Impacto'!$D$11),"Leve",IF(OR(K46='[9]Tabla Impacto'!$C$12,K46='[9]Tabla Impacto'!$D$12),"Menor",IF(OR(K46='[9]Tabla Impacto'!$C$13,K46='[9]Tabla Impacto'!$D$13),"Moderado",IF(OR(K46='[9]Tabla Impacto'!$C$14,K46='[9]Tabla Impacto'!$D$14),"Mayor",IF(OR(K46='[9]Tabla Impacto'!$C$15,K46='[9]Tabla Impacto'!$D$15),"Catastrófico","")))))</f>
        <v>Menor</v>
      </c>
      <c r="M46" s="587">
        <f>IF(L46="","",IF(L46="Leve",0.2,IF(L46="Menor",0.4,IF(L46="Moderado",0.6,IF(L46="Mayor",0.8,IF(L46="Catastrófico",1,))))))</f>
        <v>0.4</v>
      </c>
      <c r="N46" s="588"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Moderado</v>
      </c>
      <c r="O46" s="31">
        <v>1</v>
      </c>
      <c r="P46" s="27" t="s">
        <v>549</v>
      </c>
      <c r="Q46" s="27" t="s">
        <v>494</v>
      </c>
      <c r="R46" s="96" t="s">
        <v>146</v>
      </c>
      <c r="S46" s="32" t="s">
        <v>63</v>
      </c>
      <c r="T46" s="32" t="s">
        <v>64</v>
      </c>
      <c r="U46" s="97" t="str">
        <f>IF(AND(S46="Preventivo",T46="Automático"),"50%",IF(AND(S46="Preventivo",T46="Manual"),"40%",IF(AND(S46="Detectivo",T46="Automático"),"40%",IF(AND(S46="Detectivo",T46="Manual"),"30%",IF(AND(S46="Correctivo",T46="Automático"),"35%",IF(AND(S46="Correctivo",T46="Manual"),"25%",""))))))</f>
        <v>40%</v>
      </c>
      <c r="V46" s="32" t="s">
        <v>65</v>
      </c>
      <c r="W46" s="32" t="s">
        <v>167</v>
      </c>
      <c r="X46" s="32" t="s">
        <v>266</v>
      </c>
      <c r="Y46" s="98">
        <f>IFERROR(IF(R46="Probabilidad",(I46-(+I46*U46)),IF(R46="Impacto",I46,"")),"")</f>
        <v>0.24</v>
      </c>
      <c r="Z46" s="99" t="str">
        <f>IFERROR(IF(Y46="","",IF(Y46&lt;=0.2,"Muy Baja",IF(Y46&lt;=0.4,"Baja",IF(Y46&lt;=0.6,"Media",IF(Y46&lt;=0.8,"Alta","Muy Alta"))))),"")</f>
        <v>Baja</v>
      </c>
      <c r="AA46" s="97">
        <f>+Y46</f>
        <v>0.24</v>
      </c>
      <c r="AB46" s="99" t="str">
        <f>IFERROR(IF(AC46="","",IF(AC46&lt;=0.2,"Leve",IF(AC46&lt;=0.4,"Menor",IF(AC46&lt;=0.6,"Moderado",IF(AC46&lt;=0.8,"Mayor","Catastrófico"))))),"")</f>
        <v>Menor</v>
      </c>
      <c r="AC46" s="97">
        <f>IFERROR(IF(R46="Impacto",(M46-(+M46*U46)),IF(R46="Probabilidad",M46,"")),"")</f>
        <v>0.4</v>
      </c>
      <c r="AD46" s="100" t="str">
        <f>IFERROR(IF(OR(AND(Z46="Muy Baja",AB46="Leve"),AND(Z46="Muy Baja",AB46="Menor"),AND(Z46="Baja",AB46="Leve")),"Bajo",IF(OR(AND(Z46="Muy baja",AB46="Moderado"),AND(Z46="Baja",AB46="Menor"),AND(Z46="Baja",AB46="Moderado"),AND(Z46="Media",AB46="Leve"),AND(Z46="Media",AB46="Menor"),AND(Z46="Media",AB46="Moderado"),AND(Z46="Alta",AB46="Leve"),AND(Z46="Alta",AB46="Menor")),"Moderado",IF(OR(AND(Z46="Muy Baja",AB46="Mayor"),AND(Z46="Baja",AB46="Mayor"),AND(Z46="Media",AB46="Mayor"),AND(Z46="Alta",AB46="Moderado"),AND(Z46="Alta",AB46="Mayor"),AND(Z46="Muy Alta",AB46="Leve"),AND(Z46="Muy Alta",AB46="Menor"),AND(Z46="Muy Alta",AB46="Moderado"),AND(Z46="Muy Alta",AB46="Mayor")),"Alto",IF(OR(AND(Z46="Muy Baja",AB46="Catastrófico"),AND(Z46="Baja",AB46="Catastrófico"),AND(Z46="Media",AB46="Catastrófico"),AND(Z46="Alta",AB46="Catastrófico"),AND(Z46="Muy Alta",AB46="Catastrófico")),"Extremo","")))),"")</f>
        <v>Moderado</v>
      </c>
      <c r="AE46" s="32" t="s">
        <v>160</v>
      </c>
      <c r="AF46" s="33"/>
      <c r="AG46" s="34"/>
      <c r="AH46" s="35"/>
      <c r="AI46" s="35"/>
      <c r="AJ46" s="33"/>
      <c r="AK46" s="34"/>
      <c r="AL46" s="2"/>
    </row>
    <row r="47" spans="1:38" x14ac:dyDescent="0.3">
      <c r="A47" s="456"/>
      <c r="B47" s="423"/>
      <c r="C47" s="599"/>
      <c r="D47" s="599"/>
      <c r="E47" s="600"/>
      <c r="F47" s="423"/>
      <c r="G47" s="595"/>
      <c r="H47" s="592"/>
      <c r="I47" s="587"/>
      <c r="J47" s="467"/>
      <c r="K47" s="587">
        <f>IF(NOT(ISERROR(MATCH(J47,_xlfn.ANCHORARRAY(E54),0))),I56&amp;"Por favor no seleccionar los criterios de impacto",J47)</f>
        <v>0</v>
      </c>
      <c r="L47" s="592"/>
      <c r="M47" s="587"/>
      <c r="N47" s="588"/>
      <c r="O47" s="31">
        <v>2</v>
      </c>
      <c r="P47" s="27"/>
      <c r="Q47" s="27"/>
      <c r="R47" s="96" t="str">
        <f t="shared" si="0"/>
        <v/>
      </c>
      <c r="S47" s="32"/>
      <c r="T47" s="32"/>
      <c r="U47" s="97" t="str">
        <f t="shared" ref="U47" si="29">IF(AND(S47="Preventivo",T47="Automático"),"50%",IF(AND(S47="Preventivo",T47="Manual"),"40%",IF(AND(S47="Detectivo",T47="Automático"),"40%",IF(AND(S47="Detectivo",T47="Manual"),"30%",IF(AND(S47="Correctivo",T47="Automático"),"35%",IF(AND(S47="Correctivo",T47="Manual"),"25%",""))))))</f>
        <v/>
      </c>
      <c r="V47" s="32"/>
      <c r="W47" s="32"/>
      <c r="X47" s="32"/>
      <c r="Y47" s="98" t="str">
        <f>IFERROR(IF(AND(R46="Probabilidad",R47="Probabilidad"),(AA46-(+AA46*U47)),IF(R47="Probabilidad",(I46-(+I46*U47)),IF(R47="Impacto",AA46,""))),"")</f>
        <v/>
      </c>
      <c r="Z47" s="99" t="str">
        <f t="shared" si="1"/>
        <v/>
      </c>
      <c r="AA47" s="97" t="str">
        <f t="shared" ref="AA47" si="30">+Y47</f>
        <v/>
      </c>
      <c r="AB47" s="99" t="str">
        <f t="shared" si="3"/>
        <v/>
      </c>
      <c r="AC47" s="97" t="str">
        <f>IFERROR(IF(AND(R46="Impacto",R47="Impacto"),(AC44-(+AC44*U47)),IF(R47="Impacto",(#REF!-(+#REF!*U47)),IF(R47="Probabilidad",AC44,""))),"")</f>
        <v/>
      </c>
      <c r="AD47" s="100" t="str">
        <f t="shared" ref="AD47" si="31">IFERROR(IF(OR(AND(Z47="Muy Baja",AB47="Leve"),AND(Z47="Muy Baja",AB47="Menor"),AND(Z47="Baja",AB47="Leve")),"Bajo",IF(OR(AND(Z47="Muy baja",AB47="Moderado"),AND(Z47="Baja",AB47="Menor"),AND(Z47="Baja",AB47="Moderado"),AND(Z47="Media",AB47="Leve"),AND(Z47="Media",AB47="Menor"),AND(Z47="Media",AB47="Moderado"),AND(Z47="Alta",AB47="Leve"),AND(Z47="Alta",AB47="Menor")),"Moderado",IF(OR(AND(Z47="Muy Baja",AB47="Mayor"),AND(Z47="Baja",AB47="Mayor"),AND(Z47="Media",AB47="Mayor"),AND(Z47="Alta",AB47="Moderado"),AND(Z47="Alta",AB47="Mayor"),AND(Z47="Muy Alta",AB47="Leve"),AND(Z47="Muy Alta",AB47="Menor"),AND(Z47="Muy Alta",AB47="Moderado"),AND(Z47="Muy Alta",AB47="Mayor")),"Alto",IF(OR(AND(Z47="Muy Baja",AB47="Catastrófico"),AND(Z47="Baja",AB47="Catastrófico"),AND(Z47="Media",AB47="Catastrófico"),AND(Z47="Alta",AB47="Catastrófico"),AND(Z47="Muy Alta",AB47="Catastrófico")),"Extremo","")))),"")</f>
        <v/>
      </c>
      <c r="AE47" s="32"/>
      <c r="AF47" s="33"/>
      <c r="AG47" s="34"/>
      <c r="AH47" s="35"/>
      <c r="AI47" s="35"/>
      <c r="AJ47" s="33"/>
      <c r="AK47" s="34"/>
    </row>
    <row r="48" spans="1:38" x14ac:dyDescent="0.3">
      <c r="A48" s="36"/>
      <c r="B48" s="589" t="s">
        <v>132</v>
      </c>
      <c r="C48" s="590"/>
      <c r="D48" s="590"/>
      <c r="E48" s="590"/>
      <c r="F48" s="590"/>
      <c r="G48" s="590"/>
      <c r="H48" s="590"/>
      <c r="I48" s="590"/>
      <c r="J48" s="590"/>
      <c r="K48" s="590"/>
      <c r="L48" s="590"/>
      <c r="M48" s="590"/>
      <c r="N48" s="590"/>
      <c r="O48" s="590"/>
      <c r="P48" s="590"/>
      <c r="Q48" s="590"/>
      <c r="R48" s="590"/>
      <c r="S48" s="590"/>
      <c r="T48" s="590"/>
      <c r="U48" s="590"/>
      <c r="V48" s="590"/>
      <c r="W48" s="590"/>
      <c r="X48" s="590"/>
      <c r="Y48" s="590"/>
      <c r="Z48" s="590"/>
      <c r="AA48" s="590"/>
      <c r="AB48" s="590"/>
      <c r="AC48" s="590"/>
      <c r="AD48" s="590"/>
      <c r="AE48" s="590"/>
      <c r="AF48" s="590"/>
      <c r="AG48" s="590"/>
      <c r="AH48" s="590"/>
      <c r="AI48" s="590"/>
      <c r="AJ48" s="590"/>
      <c r="AK48" s="591"/>
    </row>
    <row r="49" spans="1:57" x14ac:dyDescent="0.3">
      <c r="A49" s="37"/>
      <c r="B49" s="37"/>
      <c r="C49" s="37"/>
      <c r="D49" s="37"/>
      <c r="F49" s="38"/>
    </row>
    <row r="50" spans="1:57" x14ac:dyDescent="0.3">
      <c r="B50" s="39" t="s">
        <v>133</v>
      </c>
    </row>
    <row r="51" spans="1:57" x14ac:dyDescent="0.3">
      <c r="A51" s="37"/>
      <c r="B51" s="37"/>
      <c r="C51" s="37"/>
      <c r="D51" s="37"/>
      <c r="F51" s="38"/>
    </row>
    <row r="52" spans="1:57" x14ac:dyDescent="0.3">
      <c r="A52" s="37"/>
      <c r="B52" s="37"/>
      <c r="C52" s="37"/>
      <c r="D52" s="37"/>
      <c r="F52" s="38"/>
    </row>
    <row r="53" spans="1:57" x14ac:dyDescent="0.3">
      <c r="A53" s="37"/>
      <c r="B53" s="37"/>
      <c r="C53" s="37"/>
      <c r="D53" s="37"/>
      <c r="F53" s="38"/>
    </row>
    <row r="54" spans="1:57" x14ac:dyDescent="0.3">
      <c r="A54" s="37"/>
      <c r="B54" s="37"/>
      <c r="C54" s="37"/>
      <c r="D54" s="37"/>
      <c r="F54" s="38"/>
    </row>
    <row r="55" spans="1:57" x14ac:dyDescent="0.3">
      <c r="A55" s="37"/>
      <c r="B55" s="37"/>
      <c r="C55" s="37"/>
      <c r="D55" s="37"/>
      <c r="F55" s="38"/>
      <c r="BB55" s="37"/>
      <c r="BC55" s="37"/>
      <c r="BE55" s="38"/>
    </row>
    <row r="56" spans="1:57" x14ac:dyDescent="0.3">
      <c r="A56" s="37"/>
      <c r="B56" s="37"/>
      <c r="C56" s="101"/>
      <c r="D56" s="102"/>
      <c r="E56" s="531"/>
      <c r="F56" s="38"/>
      <c r="BB56" s="88" t="s">
        <v>226</v>
      </c>
      <c r="BC56" s="89"/>
      <c r="BD56" s="391" t="s">
        <v>26</v>
      </c>
      <c r="BE56" s="38"/>
    </row>
    <row r="57" spans="1:57" x14ac:dyDescent="0.3">
      <c r="A57" s="37"/>
      <c r="B57" s="37"/>
      <c r="C57" s="102"/>
      <c r="D57" s="102"/>
      <c r="E57" s="531"/>
      <c r="F57" s="38"/>
      <c r="BB57" s="89" t="s">
        <v>227</v>
      </c>
      <c r="BC57" s="89"/>
      <c r="BD57" s="391"/>
      <c r="BE57" s="38"/>
    </row>
    <row r="58" spans="1:57" x14ac:dyDescent="0.3">
      <c r="A58" s="37"/>
      <c r="B58" s="37"/>
      <c r="C58" s="102"/>
      <c r="D58" s="102"/>
      <c r="E58" s="102"/>
      <c r="F58" s="38"/>
      <c r="BB58" s="89" t="s">
        <v>89</v>
      </c>
      <c r="BC58" s="89"/>
      <c r="BD58" s="89" t="s">
        <v>59</v>
      </c>
      <c r="BE58" s="38"/>
    </row>
    <row r="59" spans="1:57" x14ac:dyDescent="0.3">
      <c r="A59" s="37"/>
      <c r="B59" s="37"/>
      <c r="C59" s="102"/>
      <c r="D59" s="102"/>
      <c r="E59" s="102"/>
      <c r="F59" s="38"/>
      <c r="BB59" s="89" t="s">
        <v>55</v>
      </c>
      <c r="BC59" s="89"/>
      <c r="BD59" s="89" t="s">
        <v>131</v>
      </c>
      <c r="BE59" s="38"/>
    </row>
    <row r="60" spans="1:57" x14ac:dyDescent="0.3">
      <c r="A60" s="37"/>
      <c r="B60" s="37"/>
      <c r="C60" s="102"/>
      <c r="D60" s="102"/>
      <c r="E60" s="102"/>
      <c r="F60" s="38"/>
      <c r="BB60" s="89" t="s">
        <v>168</v>
      </c>
      <c r="BC60" s="89"/>
      <c r="BD60" s="89" t="s">
        <v>80</v>
      </c>
      <c r="BE60" s="38"/>
    </row>
    <row r="61" spans="1:57" x14ac:dyDescent="0.3">
      <c r="A61" s="37"/>
      <c r="B61" s="37"/>
      <c r="C61" s="102"/>
      <c r="D61" s="102"/>
      <c r="E61" s="102"/>
      <c r="F61" s="38"/>
      <c r="BB61" s="89" t="s">
        <v>228</v>
      </c>
      <c r="BC61" s="89"/>
      <c r="BD61" s="89" t="s">
        <v>229</v>
      </c>
      <c r="BE61" s="38"/>
    </row>
    <row r="62" spans="1:57" x14ac:dyDescent="0.3">
      <c r="A62" s="37"/>
      <c r="B62" s="37"/>
      <c r="C62" s="102"/>
      <c r="D62" s="102"/>
      <c r="E62" s="102"/>
      <c r="F62" s="38"/>
      <c r="BB62" s="89" t="s">
        <v>230</v>
      </c>
      <c r="BC62" s="89"/>
      <c r="BD62" s="89" t="s">
        <v>231</v>
      </c>
      <c r="BE62" s="38"/>
    </row>
    <row r="63" spans="1:57" x14ac:dyDescent="0.3">
      <c r="A63" s="37"/>
      <c r="B63" s="37"/>
      <c r="C63" s="102"/>
      <c r="D63" s="102"/>
      <c r="E63" s="102"/>
      <c r="F63" s="38"/>
      <c r="BB63" s="89"/>
      <c r="BC63" s="89"/>
      <c r="BD63" s="89" t="s">
        <v>197</v>
      </c>
      <c r="BE63" s="38"/>
    </row>
    <row r="64" spans="1:57" x14ac:dyDescent="0.3">
      <c r="A64" s="37"/>
      <c r="B64" s="37"/>
      <c r="C64" s="102"/>
      <c r="D64" s="102"/>
      <c r="E64" s="102"/>
      <c r="F64" s="38"/>
      <c r="BB64" s="89"/>
      <c r="BC64" s="89"/>
      <c r="BD64" s="89" t="s">
        <v>154</v>
      </c>
      <c r="BE64" s="38"/>
    </row>
    <row r="65" spans="1:57" x14ac:dyDescent="0.3">
      <c r="A65" s="37"/>
      <c r="B65" s="37"/>
      <c r="C65" s="102"/>
      <c r="D65" s="102"/>
      <c r="E65" s="102"/>
      <c r="F65" s="38"/>
      <c r="BB65" s="89"/>
      <c r="BC65" s="89"/>
      <c r="BD65" s="89" t="s">
        <v>232</v>
      </c>
      <c r="BE65" s="38"/>
    </row>
    <row r="66" spans="1:57" ht="15" thickBot="1" x14ac:dyDescent="0.35">
      <c r="A66" s="37"/>
      <c r="B66" s="37"/>
      <c r="C66" s="102"/>
      <c r="D66" s="102"/>
      <c r="E66" s="102"/>
      <c r="F66" s="38"/>
      <c r="BB66" s="89"/>
      <c r="BC66" s="89"/>
      <c r="BD66" s="90" t="s">
        <v>233</v>
      </c>
      <c r="BE66" s="38"/>
    </row>
    <row r="67" spans="1:57" ht="15" thickBot="1" x14ac:dyDescent="0.35">
      <c r="A67" s="37"/>
      <c r="B67" s="37"/>
      <c r="C67" s="37"/>
      <c r="D67" s="37"/>
      <c r="E67" s="102"/>
      <c r="F67" s="38"/>
      <c r="BB67" s="37"/>
      <c r="BC67" s="37"/>
      <c r="BD67" s="91" t="s">
        <v>234</v>
      </c>
      <c r="BE67" s="38"/>
    </row>
    <row r="68" spans="1:57" x14ac:dyDescent="0.3">
      <c r="A68" s="37"/>
      <c r="B68" s="37"/>
      <c r="C68" s="37"/>
      <c r="D68" s="37"/>
      <c r="F68" s="38"/>
    </row>
  </sheetData>
  <mergeCells count="279">
    <mergeCell ref="A7:D9"/>
    <mergeCell ref="E7:AG7"/>
    <mergeCell ref="AH7:AK7"/>
    <mergeCell ref="E8:AG9"/>
    <mergeCell ref="AH8:AK8"/>
    <mergeCell ref="AH9:AK9"/>
    <mergeCell ref="AG11:AK11"/>
    <mergeCell ref="A12:G12"/>
    <mergeCell ref="H12:N12"/>
    <mergeCell ref="O12:X12"/>
    <mergeCell ref="Y12:AE12"/>
    <mergeCell ref="AF12:AK12"/>
    <mergeCell ref="A11:B11"/>
    <mergeCell ref="C11:G11"/>
    <mergeCell ref="H11:I11"/>
    <mergeCell ref="J11:N11"/>
    <mergeCell ref="O11:P11"/>
    <mergeCell ref="Q11:AE11"/>
    <mergeCell ref="G13:G14"/>
    <mergeCell ref="H13:H14"/>
    <mergeCell ref="I13:I14"/>
    <mergeCell ref="J13:J14"/>
    <mergeCell ref="K13:K14"/>
    <mergeCell ref="L13:L14"/>
    <mergeCell ref="A13:A14"/>
    <mergeCell ref="B13:B14"/>
    <mergeCell ref="C13:C14"/>
    <mergeCell ref="D13:D14"/>
    <mergeCell ref="E13:E14"/>
    <mergeCell ref="F13:F14"/>
    <mergeCell ref="Z13:Z14"/>
    <mergeCell ref="AA13:AA14"/>
    <mergeCell ref="AB13:AB14"/>
    <mergeCell ref="AC13:AC14"/>
    <mergeCell ref="M13:M14"/>
    <mergeCell ref="N13:N14"/>
    <mergeCell ref="O13:O14"/>
    <mergeCell ref="P13:P14"/>
    <mergeCell ref="Q13:Q14"/>
    <mergeCell ref="R13:R14"/>
    <mergeCell ref="I15:I16"/>
    <mergeCell ref="J15:J16"/>
    <mergeCell ref="K15:K16"/>
    <mergeCell ref="L15:L16"/>
    <mergeCell ref="M15:M16"/>
    <mergeCell ref="N15:N16"/>
    <mergeCell ref="AJ13:AJ14"/>
    <mergeCell ref="AK13:AK14"/>
    <mergeCell ref="A15:A16"/>
    <mergeCell ref="B15:B16"/>
    <mergeCell ref="C15:C16"/>
    <mergeCell ref="D15:D16"/>
    <mergeCell ref="E15:E16"/>
    <mergeCell ref="F15:F16"/>
    <mergeCell ref="G15:G16"/>
    <mergeCell ref="H15:H16"/>
    <mergeCell ref="AD13:AD14"/>
    <mergeCell ref="AE13:AE14"/>
    <mergeCell ref="AF13:AF14"/>
    <mergeCell ref="AG13:AG14"/>
    <mergeCell ref="AH13:AH14"/>
    <mergeCell ref="AI13:AI14"/>
    <mergeCell ref="S13:X13"/>
    <mergeCell ref="Y13:Y14"/>
    <mergeCell ref="D22:AI22"/>
    <mergeCell ref="AJ22:AK22"/>
    <mergeCell ref="A24:B24"/>
    <mergeCell ref="C24:G24"/>
    <mergeCell ref="H24:I24"/>
    <mergeCell ref="J24:N24"/>
    <mergeCell ref="O24:P24"/>
    <mergeCell ref="Q24:AE24"/>
    <mergeCell ref="AG24:AK24"/>
    <mergeCell ref="A19:C22"/>
    <mergeCell ref="D19:AI19"/>
    <mergeCell ref="AJ19:AK19"/>
    <mergeCell ref="D20:AI21"/>
    <mergeCell ref="AJ20:AJ21"/>
    <mergeCell ref="AK20:AK21"/>
    <mergeCell ref="A25:G25"/>
    <mergeCell ref="H25:N25"/>
    <mergeCell ref="O25:X25"/>
    <mergeCell ref="Y25:AE25"/>
    <mergeCell ref="AF25:AK25"/>
    <mergeCell ref="A26:A27"/>
    <mergeCell ref="B26:B27"/>
    <mergeCell ref="C26:C27"/>
    <mergeCell ref="D26:D27"/>
    <mergeCell ref="E26:E27"/>
    <mergeCell ref="N26:N27"/>
    <mergeCell ref="O26:O27"/>
    <mergeCell ref="P26:P27"/>
    <mergeCell ref="Q26:Q27"/>
    <mergeCell ref="F26:F27"/>
    <mergeCell ref="G26:G27"/>
    <mergeCell ref="H26:H27"/>
    <mergeCell ref="I26:I27"/>
    <mergeCell ref="J26:J27"/>
    <mergeCell ref="K26:K27"/>
    <mergeCell ref="AI26:AI27"/>
    <mergeCell ref="AJ26:AJ27"/>
    <mergeCell ref="AK26:AK27"/>
    <mergeCell ref="AE26:AE27"/>
    <mergeCell ref="A28:A29"/>
    <mergeCell ref="B28:B29"/>
    <mergeCell ref="C28:C29"/>
    <mergeCell ref="D28:D29"/>
    <mergeCell ref="E28:E29"/>
    <mergeCell ref="F28:F29"/>
    <mergeCell ref="G28:G29"/>
    <mergeCell ref="AC26:AC27"/>
    <mergeCell ref="AD26:AD27"/>
    <mergeCell ref="L26:L27"/>
    <mergeCell ref="M26:M27"/>
    <mergeCell ref="AF26:AF27"/>
    <mergeCell ref="AG26:AG27"/>
    <mergeCell ref="AH26:AH27"/>
    <mergeCell ref="R26:R27"/>
    <mergeCell ref="S26:X26"/>
    <mergeCell ref="Y26:Y27"/>
    <mergeCell ref="Z26:Z27"/>
    <mergeCell ref="AA26:AA27"/>
    <mergeCell ref="AB26:AB27"/>
    <mergeCell ref="AK28:AK29"/>
    <mergeCell ref="A30:A31"/>
    <mergeCell ref="B30:B31"/>
    <mergeCell ref="C30:C31"/>
    <mergeCell ref="D30:D31"/>
    <mergeCell ref="E30:E31"/>
    <mergeCell ref="F30:F31"/>
    <mergeCell ref="G30:G31"/>
    <mergeCell ref="H30:H31"/>
    <mergeCell ref="I30:I31"/>
    <mergeCell ref="N28:N29"/>
    <mergeCell ref="AF28:AF29"/>
    <mergeCell ref="AG28:AG29"/>
    <mergeCell ref="AH28:AH29"/>
    <mergeCell ref="AI28:AI29"/>
    <mergeCell ref="AJ28:AJ29"/>
    <mergeCell ref="H28:H29"/>
    <mergeCell ref="I28:I29"/>
    <mergeCell ref="J28:J29"/>
    <mergeCell ref="K28:K29"/>
    <mergeCell ref="L28:L29"/>
    <mergeCell ref="M28:M29"/>
    <mergeCell ref="AG30:AG31"/>
    <mergeCell ref="AH30:AH31"/>
    <mergeCell ref="AI30:AI31"/>
    <mergeCell ref="AJ30:AJ31"/>
    <mergeCell ref="AK30:AK31"/>
    <mergeCell ref="A32:A33"/>
    <mergeCell ref="B32:B33"/>
    <mergeCell ref="C32:C33"/>
    <mergeCell ref="D32:D33"/>
    <mergeCell ref="E32:E33"/>
    <mergeCell ref="J30:J31"/>
    <mergeCell ref="K30:K31"/>
    <mergeCell ref="L30:L31"/>
    <mergeCell ref="M30:M31"/>
    <mergeCell ref="N30:N31"/>
    <mergeCell ref="AF30:AF31"/>
    <mergeCell ref="L32:L33"/>
    <mergeCell ref="M32:M33"/>
    <mergeCell ref="N32:N33"/>
    <mergeCell ref="H32:H33"/>
    <mergeCell ref="I32:I33"/>
    <mergeCell ref="J32:J33"/>
    <mergeCell ref="K32:K33"/>
    <mergeCell ref="A34:A35"/>
    <mergeCell ref="B34:B35"/>
    <mergeCell ref="C34:C35"/>
    <mergeCell ref="D34:D35"/>
    <mergeCell ref="E34:E35"/>
    <mergeCell ref="F34:F35"/>
    <mergeCell ref="G34:G35"/>
    <mergeCell ref="F32:F33"/>
    <mergeCell ref="G32:G33"/>
    <mergeCell ref="AK34:AK35"/>
    <mergeCell ref="A36:A37"/>
    <mergeCell ref="B36:B37"/>
    <mergeCell ref="C36:C37"/>
    <mergeCell ref="D36:D37"/>
    <mergeCell ref="E36:E37"/>
    <mergeCell ref="F36:F37"/>
    <mergeCell ref="G36:G37"/>
    <mergeCell ref="H36:H37"/>
    <mergeCell ref="I36:I37"/>
    <mergeCell ref="N34:N35"/>
    <mergeCell ref="AF34:AF35"/>
    <mergeCell ref="AG34:AG35"/>
    <mergeCell ref="AH34:AH35"/>
    <mergeCell ref="AI34:AI35"/>
    <mergeCell ref="AJ34:AJ35"/>
    <mergeCell ref="H34:H35"/>
    <mergeCell ref="I34:I35"/>
    <mergeCell ref="J34:J35"/>
    <mergeCell ref="K34:K35"/>
    <mergeCell ref="L34:L35"/>
    <mergeCell ref="M34:M35"/>
    <mergeCell ref="J36:J37"/>
    <mergeCell ref="K36:K37"/>
    <mergeCell ref="A38:A39"/>
    <mergeCell ref="B38:B39"/>
    <mergeCell ref="C38:C39"/>
    <mergeCell ref="D38:D39"/>
    <mergeCell ref="E38:E39"/>
    <mergeCell ref="L38:L39"/>
    <mergeCell ref="M38:M39"/>
    <mergeCell ref="N38:N39"/>
    <mergeCell ref="H38:H39"/>
    <mergeCell ref="I38:I39"/>
    <mergeCell ref="J38:J39"/>
    <mergeCell ref="K38:K39"/>
    <mergeCell ref="D40:D41"/>
    <mergeCell ref="E40:E41"/>
    <mergeCell ref="F40:F41"/>
    <mergeCell ref="G40:G41"/>
    <mergeCell ref="F38:F39"/>
    <mergeCell ref="G38:G39"/>
    <mergeCell ref="L36:L37"/>
    <mergeCell ref="M36:M37"/>
    <mergeCell ref="N36:N37"/>
    <mergeCell ref="A44:A45"/>
    <mergeCell ref="B44:B45"/>
    <mergeCell ref="C44:C45"/>
    <mergeCell ref="D44:D45"/>
    <mergeCell ref="E44:E45"/>
    <mergeCell ref="N40:N41"/>
    <mergeCell ref="A42:A43"/>
    <mergeCell ref="B42:B43"/>
    <mergeCell ref="C42:C43"/>
    <mergeCell ref="D42:D43"/>
    <mergeCell ref="E42:E43"/>
    <mergeCell ref="F42:F43"/>
    <mergeCell ref="G42:G43"/>
    <mergeCell ref="H42:H43"/>
    <mergeCell ref="I42:I43"/>
    <mergeCell ref="H40:H41"/>
    <mergeCell ref="I40:I41"/>
    <mergeCell ref="J40:J41"/>
    <mergeCell ref="K40:K41"/>
    <mergeCell ref="L40:L41"/>
    <mergeCell ref="M40:M41"/>
    <mergeCell ref="A40:A41"/>
    <mergeCell ref="B40:B41"/>
    <mergeCell ref="C40:C41"/>
    <mergeCell ref="H44:H45"/>
    <mergeCell ref="I44:I45"/>
    <mergeCell ref="J44:J45"/>
    <mergeCell ref="K44:K45"/>
    <mergeCell ref="J42:J43"/>
    <mergeCell ref="K42:K43"/>
    <mergeCell ref="L42:L43"/>
    <mergeCell ref="M42:M43"/>
    <mergeCell ref="N42:N43"/>
    <mergeCell ref="A1:C4"/>
    <mergeCell ref="D1:AK4"/>
    <mergeCell ref="N46:N47"/>
    <mergeCell ref="B48:AK48"/>
    <mergeCell ref="E56:E57"/>
    <mergeCell ref="BD56:BD57"/>
    <mergeCell ref="H46:H47"/>
    <mergeCell ref="I46:I47"/>
    <mergeCell ref="J46:J47"/>
    <mergeCell ref="K46:K47"/>
    <mergeCell ref="L46:L47"/>
    <mergeCell ref="M46:M47"/>
    <mergeCell ref="L44:L45"/>
    <mergeCell ref="M44:M45"/>
    <mergeCell ref="N44:N45"/>
    <mergeCell ref="A46:A47"/>
    <mergeCell ref="B46:B47"/>
    <mergeCell ref="C46:C47"/>
    <mergeCell ref="D46:D47"/>
    <mergeCell ref="E46:E47"/>
    <mergeCell ref="F46:F47"/>
    <mergeCell ref="G46:G47"/>
    <mergeCell ref="F44:F45"/>
    <mergeCell ref="G44:G45"/>
  </mergeCells>
  <conditionalFormatting sqref="H15">
    <cfRule type="cellIs" dxfId="1414" priority="135" operator="equal">
      <formula>"Muy Alta"</formula>
    </cfRule>
    <cfRule type="cellIs" dxfId="1413" priority="136" operator="equal">
      <formula>"Alta"</formula>
    </cfRule>
    <cfRule type="cellIs" dxfId="1412" priority="137" operator="equal">
      <formula>"Media"</formula>
    </cfRule>
    <cfRule type="cellIs" dxfId="1411" priority="138" operator="equal">
      <formula>"Baja"</formula>
    </cfRule>
    <cfRule type="cellIs" dxfId="1410" priority="139" operator="equal">
      <formula>"Muy Baja"</formula>
    </cfRule>
  </conditionalFormatting>
  <conditionalFormatting sqref="H28 H30">
    <cfRule type="cellIs" dxfId="1409" priority="106" operator="equal">
      <formula>"Muy Alta"</formula>
    </cfRule>
    <cfRule type="cellIs" dxfId="1408" priority="107" operator="equal">
      <formula>"Alta"</formula>
    </cfRule>
    <cfRule type="cellIs" dxfId="1407" priority="108" operator="equal">
      <formula>"Media"</formula>
    </cfRule>
    <cfRule type="cellIs" dxfId="1406" priority="109" operator="equal">
      <formula>"Baja"</formula>
    </cfRule>
    <cfRule type="cellIs" dxfId="1405" priority="110" operator="equal">
      <formula>"Muy Baja"</formula>
    </cfRule>
  </conditionalFormatting>
  <conditionalFormatting sqref="H32">
    <cfRule type="cellIs" dxfId="1404" priority="92" operator="equal">
      <formula>"Muy Alta"</formula>
    </cfRule>
    <cfRule type="cellIs" dxfId="1403" priority="93" operator="equal">
      <formula>"Alta"</formula>
    </cfRule>
    <cfRule type="cellIs" dxfId="1402" priority="94" operator="equal">
      <formula>"Media"</formula>
    </cfRule>
    <cfRule type="cellIs" dxfId="1401" priority="95" operator="equal">
      <formula>"Baja"</formula>
    </cfRule>
    <cfRule type="cellIs" dxfId="1400" priority="96" operator="equal">
      <formula>"Muy Baja"</formula>
    </cfRule>
  </conditionalFormatting>
  <conditionalFormatting sqref="H34">
    <cfRule type="cellIs" dxfId="1399" priority="83" operator="equal">
      <formula>"Muy Alta"</formula>
    </cfRule>
    <cfRule type="cellIs" dxfId="1398" priority="84" operator="equal">
      <formula>"Alta"</formula>
    </cfRule>
    <cfRule type="cellIs" dxfId="1397" priority="85" operator="equal">
      <formula>"Media"</formula>
    </cfRule>
    <cfRule type="cellIs" dxfId="1396" priority="86" operator="equal">
      <formula>"Baja"</formula>
    </cfRule>
    <cfRule type="cellIs" dxfId="1395" priority="87" operator="equal">
      <formula>"Muy Baja"</formula>
    </cfRule>
  </conditionalFormatting>
  <conditionalFormatting sqref="H36">
    <cfRule type="cellIs" dxfId="1394" priority="74" operator="equal">
      <formula>"Muy Alta"</formula>
    </cfRule>
    <cfRule type="cellIs" dxfId="1393" priority="75" operator="equal">
      <formula>"Alta"</formula>
    </cfRule>
    <cfRule type="cellIs" dxfId="1392" priority="76" operator="equal">
      <formula>"Media"</formula>
    </cfRule>
    <cfRule type="cellIs" dxfId="1391" priority="77" operator="equal">
      <formula>"Baja"</formula>
    </cfRule>
    <cfRule type="cellIs" dxfId="1390" priority="78" operator="equal">
      <formula>"Muy Baja"</formula>
    </cfRule>
  </conditionalFormatting>
  <conditionalFormatting sqref="H38">
    <cfRule type="cellIs" dxfId="1389" priority="65" operator="equal">
      <formula>"Muy Alta"</formula>
    </cfRule>
    <cfRule type="cellIs" dxfId="1388" priority="66" operator="equal">
      <formula>"Alta"</formula>
    </cfRule>
    <cfRule type="cellIs" dxfId="1387" priority="67" operator="equal">
      <formula>"Media"</formula>
    </cfRule>
    <cfRule type="cellIs" dxfId="1386" priority="68" operator="equal">
      <formula>"Baja"</formula>
    </cfRule>
    <cfRule type="cellIs" dxfId="1385" priority="69" operator="equal">
      <formula>"Muy Baja"</formula>
    </cfRule>
  </conditionalFormatting>
  <conditionalFormatting sqref="H40">
    <cfRule type="cellIs" dxfId="1384" priority="56" operator="equal">
      <formula>"Muy Alta"</formula>
    </cfRule>
    <cfRule type="cellIs" dxfId="1383" priority="57" operator="equal">
      <formula>"Alta"</formula>
    </cfRule>
    <cfRule type="cellIs" dxfId="1382" priority="58" operator="equal">
      <formula>"Media"</formula>
    </cfRule>
    <cfRule type="cellIs" dxfId="1381" priority="59" operator="equal">
      <formula>"Baja"</formula>
    </cfRule>
    <cfRule type="cellIs" dxfId="1380" priority="60" operator="equal">
      <formula>"Muy Baja"</formula>
    </cfRule>
  </conditionalFormatting>
  <conditionalFormatting sqref="H42">
    <cfRule type="cellIs" dxfId="1379" priority="47" operator="equal">
      <formula>"Muy Alta"</formula>
    </cfRule>
    <cfRule type="cellIs" dxfId="1378" priority="48" operator="equal">
      <formula>"Alta"</formula>
    </cfRule>
    <cfRule type="cellIs" dxfId="1377" priority="49" operator="equal">
      <formula>"Media"</formula>
    </cfRule>
    <cfRule type="cellIs" dxfId="1376" priority="50" operator="equal">
      <formula>"Baja"</formula>
    </cfRule>
    <cfRule type="cellIs" dxfId="1375" priority="51" operator="equal">
      <formula>"Muy Baja"</formula>
    </cfRule>
  </conditionalFormatting>
  <conditionalFormatting sqref="H44">
    <cfRule type="cellIs" dxfId="1374" priority="38" operator="equal">
      <formula>"Muy Alta"</formula>
    </cfRule>
    <cfRule type="cellIs" dxfId="1373" priority="39" operator="equal">
      <formula>"Alta"</formula>
    </cfRule>
    <cfRule type="cellIs" dxfId="1372" priority="40" operator="equal">
      <formula>"Media"</formula>
    </cfRule>
    <cfRule type="cellIs" dxfId="1371" priority="41" operator="equal">
      <formula>"Baja"</formula>
    </cfRule>
    <cfRule type="cellIs" dxfId="1370" priority="42" operator="equal">
      <formula>"Muy Baja"</formula>
    </cfRule>
  </conditionalFormatting>
  <conditionalFormatting sqref="H46">
    <cfRule type="cellIs" dxfId="1369" priority="29" operator="equal">
      <formula>"Muy Alta"</formula>
    </cfRule>
    <cfRule type="cellIs" dxfId="1368" priority="30" operator="equal">
      <formula>"Alta"</formula>
    </cfRule>
    <cfRule type="cellIs" dxfId="1367" priority="31" operator="equal">
      <formula>"Media"</formula>
    </cfRule>
    <cfRule type="cellIs" dxfId="1366" priority="32" operator="equal">
      <formula>"Baja"</formula>
    </cfRule>
    <cfRule type="cellIs" dxfId="1365" priority="33" operator="equal">
      <formula>"Muy Baja"</formula>
    </cfRule>
  </conditionalFormatting>
  <conditionalFormatting sqref="K28:K47">
    <cfRule type="containsText" dxfId="1364" priority="1" operator="containsText" text="❌">
      <formula>NOT(ISERROR(SEARCH("❌",K28)))</formula>
    </cfRule>
  </conditionalFormatting>
  <conditionalFormatting sqref="L15">
    <cfRule type="cellIs" dxfId="1363" priority="130" operator="equal">
      <formula>"Catastrófico"</formula>
    </cfRule>
    <cfRule type="cellIs" dxfId="1362" priority="131" operator="equal">
      <formula>"Mayor"</formula>
    </cfRule>
    <cfRule type="cellIs" dxfId="1361" priority="132" operator="equal">
      <formula>"Moderado"</formula>
    </cfRule>
    <cfRule type="cellIs" dxfId="1360" priority="133" operator="equal">
      <formula>"Menor"</formula>
    </cfRule>
    <cfRule type="cellIs" dxfId="1359" priority="134" operator="equal">
      <formula>"Leve"</formula>
    </cfRule>
  </conditionalFormatting>
  <conditionalFormatting sqref="L28">
    <cfRule type="cellIs" dxfId="1358" priority="6" operator="equal">
      <formula>"Catastrófico"</formula>
    </cfRule>
    <cfRule type="cellIs" dxfId="1357" priority="7" operator="equal">
      <formula>"Mayor"</formula>
    </cfRule>
    <cfRule type="cellIs" dxfId="1356" priority="8" operator="equal">
      <formula>"Moderado"</formula>
    </cfRule>
    <cfRule type="cellIs" dxfId="1355" priority="9" operator="equal">
      <formula>"Menor"</formula>
    </cfRule>
    <cfRule type="cellIs" dxfId="1354" priority="10" operator="equal">
      <formula>"Leve"</formula>
    </cfRule>
  </conditionalFormatting>
  <conditionalFormatting sqref="L30 L32 L34 L36 L38 L40 L42 L44 L46">
    <cfRule type="cellIs" dxfId="1353" priority="101" operator="equal">
      <formula>"Catastrófico"</formula>
    </cfRule>
    <cfRule type="cellIs" dxfId="1352" priority="102" operator="equal">
      <formula>"Mayor"</formula>
    </cfRule>
    <cfRule type="cellIs" dxfId="1351" priority="103" operator="equal">
      <formula>"Moderado"</formula>
    </cfRule>
    <cfRule type="cellIs" dxfId="1350" priority="104" operator="equal">
      <formula>"Menor"</formula>
    </cfRule>
    <cfRule type="cellIs" dxfId="1349" priority="105" operator="equal">
      <formula>"Leve"</formula>
    </cfRule>
  </conditionalFormatting>
  <conditionalFormatting sqref="N15">
    <cfRule type="cellIs" dxfId="1348" priority="126" operator="equal">
      <formula>"Extremo"</formula>
    </cfRule>
    <cfRule type="cellIs" dxfId="1347" priority="127" operator="equal">
      <formula>"Alto"</formula>
    </cfRule>
    <cfRule type="cellIs" dxfId="1346" priority="128" operator="equal">
      <formula>"Moderado"</formula>
    </cfRule>
    <cfRule type="cellIs" dxfId="1345" priority="129" operator="equal">
      <formula>"Bajo"</formula>
    </cfRule>
  </conditionalFormatting>
  <conditionalFormatting sqref="N28">
    <cfRule type="cellIs" dxfId="1344" priority="2" operator="equal">
      <formula>"Extremo"</formula>
    </cfRule>
    <cfRule type="cellIs" dxfId="1343" priority="3" operator="equal">
      <formula>"Alto"</formula>
    </cfRule>
    <cfRule type="cellIs" dxfId="1342" priority="4" operator="equal">
      <formula>"Moderado"</formula>
    </cfRule>
    <cfRule type="cellIs" dxfId="1341" priority="5" operator="equal">
      <formula>"Bajo"</formula>
    </cfRule>
  </conditionalFormatting>
  <conditionalFormatting sqref="N30">
    <cfRule type="cellIs" dxfId="1340" priority="97" operator="equal">
      <formula>"Extremo"</formula>
    </cfRule>
    <cfRule type="cellIs" dxfId="1339" priority="98" operator="equal">
      <formula>"Alto"</formula>
    </cfRule>
    <cfRule type="cellIs" dxfId="1338" priority="99" operator="equal">
      <formula>"Moderado"</formula>
    </cfRule>
    <cfRule type="cellIs" dxfId="1337" priority="100" operator="equal">
      <formula>"Bajo"</formula>
    </cfRule>
  </conditionalFormatting>
  <conditionalFormatting sqref="N32">
    <cfRule type="cellIs" dxfId="1336" priority="88" operator="equal">
      <formula>"Extremo"</formula>
    </cfRule>
    <cfRule type="cellIs" dxfId="1335" priority="89" operator="equal">
      <formula>"Alto"</formula>
    </cfRule>
    <cfRule type="cellIs" dxfId="1334" priority="90" operator="equal">
      <formula>"Moderado"</formula>
    </cfRule>
    <cfRule type="cellIs" dxfId="1333" priority="91" operator="equal">
      <formula>"Bajo"</formula>
    </cfRule>
  </conditionalFormatting>
  <conditionalFormatting sqref="N34">
    <cfRule type="cellIs" dxfId="1332" priority="79" operator="equal">
      <formula>"Extremo"</formula>
    </cfRule>
    <cfRule type="cellIs" dxfId="1331" priority="80" operator="equal">
      <formula>"Alto"</formula>
    </cfRule>
    <cfRule type="cellIs" dxfId="1330" priority="81" operator="equal">
      <formula>"Moderado"</formula>
    </cfRule>
    <cfRule type="cellIs" dxfId="1329" priority="82" operator="equal">
      <formula>"Bajo"</formula>
    </cfRule>
  </conditionalFormatting>
  <conditionalFormatting sqref="N36">
    <cfRule type="cellIs" dxfId="1328" priority="70" operator="equal">
      <formula>"Extremo"</formula>
    </cfRule>
    <cfRule type="cellIs" dxfId="1327" priority="71" operator="equal">
      <formula>"Alto"</formula>
    </cfRule>
    <cfRule type="cellIs" dxfId="1326" priority="72" operator="equal">
      <formula>"Moderado"</formula>
    </cfRule>
    <cfRule type="cellIs" dxfId="1325" priority="73" operator="equal">
      <formula>"Bajo"</formula>
    </cfRule>
  </conditionalFormatting>
  <conditionalFormatting sqref="N38">
    <cfRule type="cellIs" dxfId="1324" priority="61" operator="equal">
      <formula>"Extremo"</formula>
    </cfRule>
    <cfRule type="cellIs" dxfId="1323" priority="62" operator="equal">
      <formula>"Alto"</formula>
    </cfRule>
    <cfRule type="cellIs" dxfId="1322" priority="63" operator="equal">
      <formula>"Moderado"</formula>
    </cfRule>
    <cfRule type="cellIs" dxfId="1321" priority="64" operator="equal">
      <formula>"Bajo"</formula>
    </cfRule>
  </conditionalFormatting>
  <conditionalFormatting sqref="N40">
    <cfRule type="cellIs" dxfId="1320" priority="52" operator="equal">
      <formula>"Extremo"</formula>
    </cfRule>
    <cfRule type="cellIs" dxfId="1319" priority="53" operator="equal">
      <formula>"Alto"</formula>
    </cfRule>
    <cfRule type="cellIs" dxfId="1318" priority="54" operator="equal">
      <formula>"Moderado"</formula>
    </cfRule>
    <cfRule type="cellIs" dxfId="1317" priority="55" operator="equal">
      <formula>"Bajo"</formula>
    </cfRule>
  </conditionalFormatting>
  <conditionalFormatting sqref="N42">
    <cfRule type="cellIs" dxfId="1316" priority="43" operator="equal">
      <formula>"Extremo"</formula>
    </cfRule>
    <cfRule type="cellIs" dxfId="1315" priority="44" operator="equal">
      <formula>"Alto"</formula>
    </cfRule>
    <cfRule type="cellIs" dxfId="1314" priority="45" operator="equal">
      <formula>"Moderado"</formula>
    </cfRule>
    <cfRule type="cellIs" dxfId="1313" priority="46" operator="equal">
      <formula>"Bajo"</formula>
    </cfRule>
  </conditionalFormatting>
  <conditionalFormatting sqref="N44">
    <cfRule type="cellIs" dxfId="1312" priority="34" operator="equal">
      <formula>"Extremo"</formula>
    </cfRule>
    <cfRule type="cellIs" dxfId="1311" priority="35" operator="equal">
      <formula>"Alto"</formula>
    </cfRule>
    <cfRule type="cellIs" dxfId="1310" priority="36" operator="equal">
      <formula>"Moderado"</formula>
    </cfRule>
    <cfRule type="cellIs" dxfId="1309" priority="37" operator="equal">
      <formula>"Bajo"</formula>
    </cfRule>
  </conditionalFormatting>
  <conditionalFormatting sqref="N46">
    <cfRule type="cellIs" dxfId="1308" priority="25" operator="equal">
      <formula>"Extremo"</formula>
    </cfRule>
    <cfRule type="cellIs" dxfId="1307" priority="26" operator="equal">
      <formula>"Alto"</formula>
    </cfRule>
    <cfRule type="cellIs" dxfId="1306" priority="27" operator="equal">
      <formula>"Moderado"</formula>
    </cfRule>
    <cfRule type="cellIs" dxfId="1305" priority="28" operator="equal">
      <formula>"Bajo"</formula>
    </cfRule>
  </conditionalFormatting>
  <conditionalFormatting sqref="Z15:Z16">
    <cfRule type="cellIs" dxfId="1304" priority="120" operator="equal">
      <formula>"Muy Alta"</formula>
    </cfRule>
    <cfRule type="cellIs" dxfId="1303" priority="121" operator="equal">
      <formula>"Alta"</formula>
    </cfRule>
    <cfRule type="cellIs" dxfId="1302" priority="122" operator="equal">
      <formula>"Media"</formula>
    </cfRule>
    <cfRule type="cellIs" dxfId="1301" priority="123" operator="equal">
      <formula>"Baja"</formula>
    </cfRule>
    <cfRule type="cellIs" dxfId="1300" priority="124" operator="equal">
      <formula>"Muy Baja"</formula>
    </cfRule>
  </conditionalFormatting>
  <conditionalFormatting sqref="Z28:Z47">
    <cfRule type="cellIs" dxfId="1299" priority="20" operator="equal">
      <formula>"Muy Alta"</formula>
    </cfRule>
    <cfRule type="cellIs" dxfId="1298" priority="21" operator="equal">
      <formula>"Alta"</formula>
    </cfRule>
    <cfRule type="cellIs" dxfId="1297" priority="22" operator="equal">
      <formula>"Media"</formula>
    </cfRule>
    <cfRule type="cellIs" dxfId="1296" priority="23" operator="equal">
      <formula>"Baja"</formula>
    </cfRule>
    <cfRule type="cellIs" dxfId="1295" priority="24" operator="equal">
      <formula>"Muy Baja"</formula>
    </cfRule>
  </conditionalFormatting>
  <conditionalFormatting sqref="AB15:AB16">
    <cfRule type="cellIs" dxfId="1294" priority="115" operator="equal">
      <formula>"Catastrófico"</formula>
    </cfRule>
    <cfRule type="cellIs" dxfId="1293" priority="116" operator="equal">
      <formula>"Mayor"</formula>
    </cfRule>
    <cfRule type="cellIs" dxfId="1292" priority="117" operator="equal">
      <formula>"Moderado"</formula>
    </cfRule>
    <cfRule type="cellIs" dxfId="1291" priority="118" operator="equal">
      <formula>"Menor"</formula>
    </cfRule>
    <cfRule type="cellIs" dxfId="1290" priority="119" operator="equal">
      <formula>"Leve"</formula>
    </cfRule>
  </conditionalFormatting>
  <conditionalFormatting sqref="AB28:AB47">
    <cfRule type="cellIs" dxfId="1289" priority="15" operator="equal">
      <formula>"Catastrófico"</formula>
    </cfRule>
    <cfRule type="cellIs" dxfId="1288" priority="16" operator="equal">
      <formula>"Mayor"</formula>
    </cfRule>
    <cfRule type="cellIs" dxfId="1287" priority="17" operator="equal">
      <formula>"Moderado"</formula>
    </cfRule>
    <cfRule type="cellIs" dxfId="1286" priority="18" operator="equal">
      <formula>"Menor"</formula>
    </cfRule>
    <cfRule type="cellIs" dxfId="1285" priority="19" operator="equal">
      <formula>"Leve"</formula>
    </cfRule>
  </conditionalFormatting>
  <conditionalFormatting sqref="AD15:AD16">
    <cfRule type="cellIs" dxfId="1284" priority="111" operator="equal">
      <formula>"Extremo"</formula>
    </cfRule>
    <cfRule type="cellIs" dxfId="1283" priority="112" operator="equal">
      <formula>"Alto"</formula>
    </cfRule>
    <cfRule type="cellIs" dxfId="1282" priority="113" operator="equal">
      <formula>"Moderado"</formula>
    </cfRule>
    <cfRule type="cellIs" dxfId="1281" priority="114" operator="equal">
      <formula>"Bajo"</formula>
    </cfRule>
  </conditionalFormatting>
  <conditionalFormatting sqref="AD28:AD47">
    <cfRule type="cellIs" dxfId="1280" priority="11" operator="equal">
      <formula>"Extremo"</formula>
    </cfRule>
    <cfRule type="cellIs" dxfId="1279" priority="12" operator="equal">
      <formula>"Alto"</formula>
    </cfRule>
    <cfRule type="cellIs" dxfId="1278" priority="13" operator="equal">
      <formula>"Moderado"</formula>
    </cfRule>
    <cfRule type="cellIs" dxfId="1277" priority="14" operator="equal">
      <formula>"Bajo"</formula>
    </cfRule>
  </conditionalFormatting>
  <dataValidations count="3">
    <dataValidation type="list" allowBlank="1" showInputMessage="1" showErrorMessage="1" sqref="B15:B16" xr:uid="{9F41BADE-52BA-4069-8DC1-763E00CD1B7F}">
      <formula1>"Económico, Reputacional, Económico y reputacional, Efecto dañoso"</formula1>
    </dataValidation>
    <dataValidation type="list" allowBlank="1" showInputMessage="1" showErrorMessage="1" sqref="F28:F47" xr:uid="{DD59D405-9D5D-4C2F-86A7-F5F1B6DDBBEE}">
      <formula1>$E$23:$E$32</formula1>
    </dataValidation>
    <dataValidation type="list" allowBlank="1" showInputMessage="1" showErrorMessage="1" sqref="B28:B47" xr:uid="{F9D6878D-EFD6-4C06-85B7-C96793B32DBD}">
      <formula1>$C$22:$C$27</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19</vt:i4>
      </vt:variant>
    </vt:vector>
  </HeadingPairs>
  <TitlesOfParts>
    <vt:vector size="19" baseType="lpstr">
      <vt:lpstr>MAPA DE PROCESOS</vt:lpstr>
      <vt:lpstr>GESTION DE LAS COMUNICACIONES </vt:lpstr>
      <vt:lpstr>RELACIONAMIENTO CON EL CIUDADAN</vt:lpstr>
      <vt:lpstr>DIRECCIONAMIENTO Y PLANEACION E</vt:lpstr>
      <vt:lpstr>GESTION DE INFO ESTADISTICA</vt:lpstr>
      <vt:lpstr>SALUD Y PROTECCION SOCIAL </vt:lpstr>
      <vt:lpstr>DESARROLLO EDUCATIVO </vt:lpstr>
      <vt:lpstr>DESARROLLO SOCIAL </vt:lpstr>
      <vt:lpstr>DESARROLLO ECONOMICO </vt:lpstr>
      <vt:lpstr>G. ORDENAMIENTO TERRITORIAL </vt:lpstr>
      <vt:lpstr>G. DESARROLLO SOSTENIBLE </vt:lpstr>
      <vt:lpstr>GESTION DOCUMENTAL </vt:lpstr>
      <vt:lpstr>GESTION JURIDICA</vt:lpstr>
      <vt:lpstr>GESTION CONTRACTUAL </vt:lpstr>
      <vt:lpstr>BIENES Y SERVICIOS </vt:lpstr>
      <vt:lpstr>GESTION FINANCIERA </vt:lpstr>
      <vt:lpstr>GESTION TRIBUTARIA </vt:lpstr>
      <vt:lpstr>TALENTO HUMANO </vt:lpstr>
      <vt:lpstr>CONTROL Y EVALUACION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TAMARA VALENCIA</cp:lastModifiedBy>
  <dcterms:created xsi:type="dcterms:W3CDTF">2026-03-30T16:09:22Z</dcterms:created>
  <dcterms:modified xsi:type="dcterms:W3CDTF">2026-04-07T00:05:36Z</dcterms:modified>
</cp:coreProperties>
</file>